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nald\Documents\MyFiles\FA Meetings\Year 2023\19 January 2023\"/>
    </mc:Choice>
  </mc:AlternateContent>
  <bookViews>
    <workbookView xWindow="0" yWindow="0" windowWidth="28800" windowHeight="11730"/>
  </bookViews>
  <sheets>
    <sheet name="Permit Price Comparison" sheetId="1" r:id="rId1"/>
    <sheet name="Planning Price Comparison" sheetId="4" r:id="rId2"/>
    <sheet name="PIF Price Comparison" sheetId="2" r:id="rId3"/>
    <sheet name="Averages" sheetId="6" r:id="rId4"/>
    <sheet name="Examples" sheetId="3" state="hidden" r:id="rId5"/>
    <sheet name="Source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B13" i="4"/>
  <c r="O13" i="4"/>
  <c r="C55" i="1" l="1"/>
  <c r="P54" i="1"/>
  <c r="P51" i="1"/>
  <c r="P50" i="1"/>
  <c r="P47" i="1"/>
  <c r="P46" i="1"/>
  <c r="P43" i="1"/>
  <c r="P42" i="1"/>
  <c r="P38" i="1"/>
  <c r="P36" i="1"/>
  <c r="P35" i="1"/>
  <c r="P34" i="1"/>
  <c r="P33" i="1"/>
  <c r="P32" i="1"/>
  <c r="P30" i="1"/>
  <c r="P29" i="1"/>
  <c r="P28" i="1"/>
  <c r="P27" i="1"/>
  <c r="P26" i="1"/>
  <c r="P18" i="1"/>
  <c r="P16" i="1"/>
  <c r="P15" i="1"/>
  <c r="P11" i="1"/>
  <c r="P8" i="1"/>
  <c r="P55" i="1" s="1"/>
  <c r="Q55" i="1" s="1"/>
  <c r="Q46" i="1" l="1"/>
  <c r="Q47" i="1"/>
  <c r="P48" i="1"/>
  <c r="Q48" i="1" s="1"/>
  <c r="Q50" i="1"/>
  <c r="Q51" i="1"/>
  <c r="P52" i="1"/>
  <c r="Q52" i="1" s="1"/>
  <c r="P53" i="1"/>
  <c r="Q53" i="1" s="1"/>
  <c r="Q54" i="1"/>
  <c r="Q17" i="1" l="1"/>
  <c r="P4" i="1"/>
  <c r="Q4" i="1" s="1"/>
  <c r="P5" i="1"/>
  <c r="Q5" i="1" s="1"/>
  <c r="P6" i="1"/>
  <c r="Q6" i="1" s="1"/>
  <c r="P7" i="1"/>
  <c r="Q7" i="1" s="1"/>
  <c r="P9" i="1"/>
  <c r="Q9" i="1" s="1"/>
  <c r="P10" i="1"/>
  <c r="Q10" i="1" s="1"/>
  <c r="Q11" i="1"/>
  <c r="P12" i="1"/>
  <c r="Q12" i="1" s="1"/>
  <c r="P14" i="1"/>
  <c r="Q14" i="1" s="1"/>
  <c r="Q15" i="1"/>
  <c r="Q16" i="1"/>
  <c r="Q18" i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Q26" i="1"/>
  <c r="Q27" i="1"/>
  <c r="Q28" i="1"/>
  <c r="Q29" i="1"/>
  <c r="P31" i="1"/>
  <c r="Q31" i="1" s="1"/>
  <c r="Q32" i="1"/>
  <c r="Q33" i="1"/>
  <c r="Q34" i="1"/>
  <c r="Q35" i="1"/>
  <c r="P37" i="1"/>
  <c r="Q37" i="1" s="1"/>
  <c r="Q38" i="1"/>
  <c r="P39" i="1"/>
  <c r="Q39" i="1" s="1"/>
  <c r="Q42" i="1"/>
  <c r="Q43" i="1"/>
  <c r="P44" i="1"/>
  <c r="Q44" i="1" s="1"/>
  <c r="P3" i="1"/>
  <c r="Q3" i="1" s="1"/>
  <c r="P2" i="1"/>
  <c r="Q2" i="1" s="1"/>
  <c r="P8" i="2"/>
  <c r="O8" i="2"/>
  <c r="P7" i="2"/>
  <c r="O7" i="2"/>
  <c r="B7" i="2"/>
  <c r="P12" i="4" l="1"/>
  <c r="P11" i="4"/>
  <c r="P10" i="4"/>
  <c r="P9" i="4"/>
  <c r="P8" i="4"/>
  <c r="P6" i="4"/>
  <c r="P5" i="4"/>
  <c r="P4" i="4"/>
  <c r="P3" i="4"/>
  <c r="O12" i="4"/>
  <c r="O11" i="4"/>
  <c r="O10" i="4"/>
  <c r="O9" i="4"/>
  <c r="O8" i="4"/>
  <c r="O6" i="4"/>
  <c r="O5" i="4"/>
  <c r="O4" i="4"/>
  <c r="O3" i="4"/>
  <c r="H20" i="3"/>
  <c r="G20" i="3"/>
  <c r="H16" i="3"/>
  <c r="G16" i="3"/>
  <c r="H12" i="3"/>
  <c r="H10" i="3"/>
  <c r="G12" i="3"/>
  <c r="G10" i="3"/>
  <c r="H6" i="3"/>
  <c r="H5" i="3"/>
  <c r="H4" i="3"/>
  <c r="H3" i="3"/>
  <c r="G6" i="3"/>
  <c r="G5" i="3"/>
  <c r="G4" i="3"/>
  <c r="G3" i="3"/>
  <c r="F6" i="3" l="1"/>
  <c r="B6" i="3"/>
  <c r="E6" i="3"/>
  <c r="D6" i="3" l="1"/>
  <c r="C6" i="3"/>
</calcChain>
</file>

<file path=xl/sharedStrings.xml><?xml version="1.0" encoding="utf-8"?>
<sst xmlns="http://schemas.openxmlformats.org/spreadsheetml/2006/main" count="335" uniqueCount="211">
  <si>
    <t>Subdivision</t>
  </si>
  <si>
    <t>Golf Course</t>
  </si>
  <si>
    <t>Marina</t>
  </si>
  <si>
    <t xml:space="preserve">habitable </t>
  </si>
  <si>
    <t>non-habitable</t>
  </si>
  <si>
    <t>foundation replacement or repair</t>
  </si>
  <si>
    <t>reconstruction, replacement or relocation of existing non-habitable accessory structures (decks, sheds) – no change in size</t>
  </si>
  <si>
    <t>All Other Areas</t>
  </si>
  <si>
    <t xml:space="preserve">non-habitable </t>
  </si>
  <si>
    <t>Within Wetland Setback</t>
  </si>
  <si>
    <t>habitable – size restrictions apply</t>
  </si>
  <si>
    <t>non-habitable - size restrictions apply</t>
  </si>
  <si>
    <t>Potentially Inside Hazard / Setback</t>
  </si>
  <si>
    <t>Buildings</t>
  </si>
  <si>
    <r>
      <t>any fill placement &gt; 20m</t>
    </r>
    <r>
      <rPr>
        <vertAlign val="superscript"/>
        <sz val="11"/>
        <color rgb="FF000000"/>
        <rFont val="Calibri"/>
        <family val="2"/>
        <scheme val="minor"/>
      </rPr>
      <t>3</t>
    </r>
  </si>
  <si>
    <t>TBD</t>
  </si>
  <si>
    <r>
      <t>&gt; 2000 m</t>
    </r>
    <r>
      <rPr>
        <vertAlign val="super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>OR &gt; 2.0 ha</t>
    </r>
  </si>
  <si>
    <r>
      <t>&gt; 1,000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- 2,000 m</t>
    </r>
    <r>
      <rPr>
        <vertAlign val="super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>OR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&gt; 1.0 ha -2.0 ha</t>
    </r>
  </si>
  <si>
    <r>
      <t>&gt; 500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- 1,000 m</t>
    </r>
    <r>
      <rPr>
        <vertAlign val="super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>OR &gt; 0.5 ha - 1.0 ha</t>
    </r>
  </si>
  <si>
    <r>
      <t>&gt; 100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- 500 m</t>
    </r>
    <r>
      <rPr>
        <vertAlign val="super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>OR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&gt; 0.25 ha - 0.5 ha</t>
    </r>
  </si>
  <si>
    <r>
      <t>&gt;20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- 100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≤ 0.25 ha </t>
    </r>
  </si>
  <si>
    <r>
      <t>minor fill placement ≤ 20m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                                                                                     OR septic replacement in same location</t>
    </r>
  </si>
  <si>
    <r>
      <t>&gt;20 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- 100 m</t>
    </r>
    <r>
      <rPr>
        <vertAlign val="super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 xml:space="preserve">OR ≤ 0.25 ha </t>
    </r>
  </si>
  <si>
    <r>
      <t>minor fill placement ≤ 20m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                                                                                  OR septic replacement in same location</t>
    </r>
  </si>
  <si>
    <t xml:space="preserve">Fill Placement &amp; Grading </t>
  </si>
  <si>
    <t xml:space="preserve">Channel width &gt; 10 m </t>
  </si>
  <si>
    <t xml:space="preserve">Channel width &gt; 3 m - 10 m </t>
  </si>
  <si>
    <t xml:space="preserve">Channel width ≤ 3 m </t>
  </si>
  <si>
    <t xml:space="preserve">Channel width &gt; 3.0 m </t>
  </si>
  <si>
    <t xml:space="preserve">Channel width &gt; 1.5 m - 3.0 m </t>
  </si>
  <si>
    <t xml:space="preserve">Channel width ≤ 1.5 m </t>
  </si>
  <si>
    <t>&lt;3m width = 300, 3-25m width = 600,&gt;25m width = 1000</t>
  </si>
  <si>
    <t xml:space="preserve">New bridge </t>
  </si>
  <si>
    <t>New low flow crossing</t>
  </si>
  <si>
    <t>Pedestrian = 635, Road = 2010</t>
  </si>
  <si>
    <t>Bridge deck replacement</t>
  </si>
  <si>
    <t>New culvert</t>
  </si>
  <si>
    <t>Replacement (different dimension)</t>
  </si>
  <si>
    <t>Low flow crossing repairs</t>
  </si>
  <si>
    <t>Replacement (same dimension) ≤30 m and ≤ 1 m diameter   OR</t>
  </si>
  <si>
    <t>new dock</t>
  </si>
  <si>
    <t>repairs or reconstruction of existing dock in same footprint</t>
  </si>
  <si>
    <t>Docks</t>
  </si>
  <si>
    <t>&lt;500m = 300, &gt;500m = 1000</t>
  </si>
  <si>
    <t xml:space="preserve">&gt; 250 m </t>
  </si>
  <si>
    <t>&gt; 150 m – 250 m</t>
  </si>
  <si>
    <t xml:space="preserve">&gt; 50 m - 150 m </t>
  </si>
  <si>
    <t xml:space="preserve">&gt; 30 m - 50 m </t>
  </si>
  <si>
    <t xml:space="preserve">&gt; 15 m - 30 m </t>
  </si>
  <si>
    <t>≤ 15 m</t>
  </si>
  <si>
    <t>Repairs using existing material</t>
  </si>
  <si>
    <t>Grand River Price</t>
  </si>
  <si>
    <t>Credit Valley Price</t>
  </si>
  <si>
    <t>Lakehead Price</t>
  </si>
  <si>
    <t>Rideau Valley Price</t>
  </si>
  <si>
    <t>St. Clair Price</t>
  </si>
  <si>
    <t>Ganaraska Price</t>
  </si>
  <si>
    <t>Raisin Price</t>
  </si>
  <si>
    <t>Kawartha Price</t>
  </si>
  <si>
    <t>MVCA Price</t>
  </si>
  <si>
    <t>Otonobee Price</t>
  </si>
  <si>
    <t>LTC Price</t>
  </si>
  <si>
    <t>Quinte Price</t>
  </si>
  <si>
    <t>CVCA Price</t>
  </si>
  <si>
    <t>Description</t>
  </si>
  <si>
    <t>Application Type</t>
  </si>
  <si>
    <t>Written Comments</t>
  </si>
  <si>
    <t>Map of Property with Constraints</t>
  </si>
  <si>
    <t>Decided on case by case basis</t>
  </si>
  <si>
    <t>Desktop Only</t>
  </si>
  <si>
    <t>All other Areas:</t>
  </si>
  <si>
    <t>Tear Down and Rebuild + New Septic</t>
  </si>
  <si>
    <t>Average Price:</t>
  </si>
  <si>
    <t xml:space="preserve">                                                                                                         </t>
  </si>
  <si>
    <t>15m of Shoreline Protection</t>
  </si>
  <si>
    <t>Additonal Site Visit Fee:</t>
  </si>
  <si>
    <t>Included in Permit Fee</t>
  </si>
  <si>
    <t>Inside Hazard:</t>
  </si>
  <si>
    <t>Within Setback:</t>
  </si>
  <si>
    <t>https://www.quinteconservation.ca/en/permits-and-planning/apply-for-a-permit.aspx#Permit-application-fees</t>
  </si>
  <si>
    <t>Lower Trent CA</t>
  </si>
  <si>
    <t>Crowe Valley CA</t>
  </si>
  <si>
    <t>Quinte CA</t>
  </si>
  <si>
    <t>Otonabee CA</t>
  </si>
  <si>
    <t>Kawartha CA</t>
  </si>
  <si>
    <t>Permit Fees by Conservation Authority</t>
  </si>
  <si>
    <t>CVCA Compared</t>
  </si>
  <si>
    <t>Shoreline alterations, erosion protection, channelization, new watercourses, and similar</t>
  </si>
  <si>
    <r>
      <t xml:space="preserve">Existing </t>
    </r>
    <r>
      <rPr>
        <sz val="11"/>
        <color theme="1"/>
        <rFont val="Calibri"/>
        <family val="2"/>
        <scheme val="minor"/>
      </rPr>
      <t xml:space="preserve">boat slip/launch </t>
    </r>
    <r>
      <rPr>
        <sz val="11"/>
        <color rgb="FF000000"/>
        <rFont val="Calibri"/>
        <family val="2"/>
        <scheme val="minor"/>
      </rPr>
      <t>maintenance and dredging</t>
    </r>
  </si>
  <si>
    <t>Culverts/Bridges</t>
  </si>
  <si>
    <t>Directional drilling</t>
  </si>
  <si>
    <t>Water utility crossing (open-cut)</t>
  </si>
  <si>
    <r>
      <t>minor fill placement ≤ 20m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 OR septic replacement in the same location</t>
    </r>
  </si>
  <si>
    <t>Basic = 3500, Complex = 7000</t>
  </si>
  <si>
    <t>250-500 = 1040, &gt;500 = 2050</t>
  </si>
  <si>
    <t>1-3m diametre = 1040, &gt;3m diametre = 2050</t>
  </si>
  <si>
    <t>&lt;20m2 = 280, 20-100m2 = 665, &gt;100m2 = 1075</t>
  </si>
  <si>
    <t>&lt;46.5m2 = 200, &gt;46.5m2 = 550</t>
  </si>
  <si>
    <t>50-500m = 1000, 500-1000m = 1940, &gt;1000m = 2410</t>
  </si>
  <si>
    <t>Crib dock = 1000, all others not enforced</t>
  </si>
  <si>
    <t>&lt;30m = 255, &gt;30m = 600</t>
  </si>
  <si>
    <t>20-100m = 255, 100-500m = 620, 500-1000m = 1035, 1000-2000m = 1995, &gt;2000m = 2485</t>
  </si>
  <si>
    <t>&lt;20m2 = 255, 20-100m2 = 620, 100-200m2 = 1035, &gt;200m2 = 1995</t>
  </si>
  <si>
    <t>500, &gt;500m3 = 5000 + 1.50/m3</t>
  </si>
  <si>
    <t>5000 + 1.50/m3</t>
  </si>
  <si>
    <t>1165 + 0.95/m3 imported</t>
  </si>
  <si>
    <t>550 + 0.50/m3 imported</t>
  </si>
  <si>
    <t>5000 + 0.75/m3 imported</t>
  </si>
  <si>
    <t>&lt;20 units = 1790, 21-50 units = 3665, &gt;50 units = 4885</t>
  </si>
  <si>
    <t>&lt;2m diametre = 1020, &gt;2m = 2010</t>
  </si>
  <si>
    <t>&lt; 50m3 = 275, 50 -100m3 = 635</t>
  </si>
  <si>
    <t>&lt;50m3 = 275, 50 -100m3 = 635</t>
  </si>
  <si>
    <t>&lt;50m3 = 275, 50 -100m3 = 635, 100-500m3 = 1020, 500-1000m3 = 2010, 1000-2000m3 = 2625, &gt;2000m3 = 5260</t>
  </si>
  <si>
    <t>&lt;15m2 = 150, &gt;15m2 = 300</t>
  </si>
  <si>
    <t>&lt;100m3 = 150, 100-500m3 = 300, 500-2000m3 = 600, &gt;2000m3 = 1000</t>
  </si>
  <si>
    <t>&lt;20m2 = 150, 20-186m2 = 300, 187-450m2 = 600</t>
  </si>
  <si>
    <t>20-186m2 = 300, 187-450m2 = 600</t>
  </si>
  <si>
    <t>&lt;20m2 = 150, 20-186m2 = 300, 187-450m2 = 600, &gt;450m2 = 1000</t>
  </si>
  <si>
    <t>20-186m2 = 300, 187-450m2 = 600, &gt;450m2 = 1000</t>
  </si>
  <si>
    <t>4209 +1.00/m3 imported</t>
  </si>
  <si>
    <t>&lt;500m3 = 859, &gt;500m3 = 4209 + 1.00/m3 imported</t>
  </si>
  <si>
    <t>1023 + 0.50/m3 imported</t>
  </si>
  <si>
    <t>20-100m3 = 465, 100-1000,3 = 675, &gt;1000m3 = 1023 + 0.50/m3 imported</t>
  </si>
  <si>
    <t>Project specific = 200, Standard (&lt;2ha) = 400, Large (&gt;2ha) = Min500</t>
  </si>
  <si>
    <t>Free</t>
  </si>
  <si>
    <t>95/hr</t>
  </si>
  <si>
    <t>Expedited Inquiry</t>
  </si>
  <si>
    <t>Single lot residential or agricultural development = 275, Multiple residential/commercial/industrial/institutional development = 1100</t>
  </si>
  <si>
    <t>465 (total)</t>
  </si>
  <si>
    <t>435 (total)</t>
  </si>
  <si>
    <t>Additional = 200, Requested = 400</t>
  </si>
  <si>
    <t>No site visit/limited review = 245, Minor = 315, Major = 450</t>
  </si>
  <si>
    <t>4162/net hectare</t>
  </si>
  <si>
    <t>2505 + 1305/net hectare</t>
  </si>
  <si>
    <t>Applicant Driven = 275, Information Acquisition = 550</t>
  </si>
  <si>
    <t>Total:</t>
  </si>
  <si>
    <t>New Dock</t>
  </si>
  <si>
    <t>Price:</t>
  </si>
  <si>
    <t>Other CAs Average</t>
  </si>
  <si>
    <t>Habitable Addition within Hazard</t>
  </si>
  <si>
    <t>Application for Consent</t>
  </si>
  <si>
    <t>Minor Variance</t>
  </si>
  <si>
    <t>Zoning By-law Amendment</t>
  </si>
  <si>
    <t>Official Plan Amendment</t>
  </si>
  <si>
    <t>Single residential</t>
  </si>
  <si>
    <t>Multiple residential</t>
  </si>
  <si>
    <t>Major</t>
  </si>
  <si>
    <t>Site Plan Control:</t>
  </si>
  <si>
    <t>Legal Inquiry</t>
  </si>
  <si>
    <t>Expedited Legal Inquiry</t>
  </si>
  <si>
    <t>CVCA Fee Schedules:</t>
  </si>
  <si>
    <t>https://www.crowevalley.com/wp-content/uploads/Regulations-and-Planning-Fees_Schedule-B_Permit-Fees_2023_APPROVED.pdf</t>
  </si>
  <si>
    <t>https://www.crowevalley.com/wp-content/uploads/Regulations-and-Planning-Fees_Schedule-A_Plan-Review_2023_FINAL.pdf</t>
  </si>
  <si>
    <t>Quinte Fee Schedules:</t>
  </si>
  <si>
    <t>LTC Fee Schedules:</t>
  </si>
  <si>
    <t>Otonobee Fee Schedules:</t>
  </si>
  <si>
    <t>Kawartha Fee Schedules:</t>
  </si>
  <si>
    <t>MVCA Fee Schedules:</t>
  </si>
  <si>
    <t>https://mvc.on.ca/wp-content/uploads/2023/01/MVCA-2023-Fee-Schedule-A-to-F.pdf</t>
  </si>
  <si>
    <t>Raisin Fee Schedules:</t>
  </si>
  <si>
    <t>Ganaraska Fee Schedules:</t>
  </si>
  <si>
    <t>Rideau Valley Fee Schedules:</t>
  </si>
  <si>
    <t>Lakehead Fee Schedules:</t>
  </si>
  <si>
    <t>Credit Valley Fee Schedules:</t>
  </si>
  <si>
    <t>Grand River Fee Schedules:</t>
  </si>
  <si>
    <t>https://www.quinteconservation.ca/en/permits-and-planning/planning-services.aspx#Plan-review-application-fees</t>
  </si>
  <si>
    <t>https://ltc.on.ca/newContent/2023%20LTC%20Fee%20Policy.pdf</t>
  </si>
  <si>
    <t>https://www.otonabeeconservation.com/wp-content/uploads/2023/01/2022-072-Appendix-A-Fee-Policy-and-Schedules-2023Jan01Posted.pdf</t>
  </si>
  <si>
    <t>https://www.kawarthaconservation.com/en/about-us/resources/Documents/Fees-and-Schedules/Schedule-2---Permitting-Fees.pdf</t>
  </si>
  <si>
    <t>https://www.kawarthaconservation.com/en/about-us/resources/Documents/Fees-and-Schedules/Schedule-1---Planning-Fees.pdf</t>
  </si>
  <si>
    <t>https://rrca.on.ca/-uploads/files/RRCA-Planning-Regulations-Fee-Schedule.pdf</t>
  </si>
  <si>
    <t>https://www.grca.on.ca/content/fee-schedule</t>
  </si>
  <si>
    <t>St. Clair Fee Schedules:</t>
  </si>
  <si>
    <t>https://www.scrca.on.ca/wp-content/uploads/2016/03/planning-regs-Fees.pdf</t>
  </si>
  <si>
    <t>https://www.rvca.ca/media/k2/attachments/2022_FEE_SCHEDULE___OCT_19_21.pdf</t>
  </si>
  <si>
    <t>https://lakeheadca.com/application/files/2215/7167/8009/Fee_Schedule_Effective_October_8_2019_revision_1.0.pdf</t>
  </si>
  <si>
    <t>https://lakeheadca.com/application/files/7016/4616/1757/2022_LRCA_Plan_Input_and_Review_Fees.pdf</t>
  </si>
  <si>
    <t>https://cvc.ca/about-planning-permits/fee-schedule/</t>
  </si>
  <si>
    <t>https://www.grandriver.ca/en/Planning-Development/resources/2023-Fee-Schedule--AODA.pdf</t>
  </si>
  <si>
    <t xml:space="preserve">St. Clair Price </t>
  </si>
  <si>
    <t>Notes</t>
  </si>
  <si>
    <t>Have Minor, Intermediate, and Major fee for all application types. The Intermediate fee is listed above.</t>
  </si>
  <si>
    <t>Charge x2 fee for waterfront</t>
  </si>
  <si>
    <t>Have Minor and Major fee for Official Plan Amendment. The Minor fee is listed above.</t>
  </si>
  <si>
    <t>Have Minor and Major fee for Application for Consent. The Minor fee is listed above. Have Minor, Intermediate, and Major fee for Zoning By-law and Offical Plan Amendment. The Intermediate fee is listed above.</t>
  </si>
  <si>
    <t>Have Minor and Major fee for all application types. The Minor fee is listed above.</t>
  </si>
  <si>
    <t>Site Visit (Additonal fee unless noted as "total")</t>
  </si>
  <si>
    <t>Applicant driven (consultation) = 275, Information acquisition to complete application = 550</t>
  </si>
  <si>
    <t>Planning Fees by Conservation Authority</t>
  </si>
  <si>
    <t>Average Price without Site Visit</t>
  </si>
  <si>
    <t>Average Price with Site Visit</t>
  </si>
  <si>
    <t>Reference Cells:</t>
  </si>
  <si>
    <t>&gt;250m</t>
  </si>
  <si>
    <t>New dock</t>
  </si>
  <si>
    <t>Bridge Deck Replacement</t>
  </si>
  <si>
    <t>New Bridge</t>
  </si>
  <si>
    <t>100-500m3</t>
  </si>
  <si>
    <t>20-100m3</t>
  </si>
  <si>
    <t>500-1000m3</t>
  </si>
  <si>
    <t>1000-2000m3</t>
  </si>
  <si>
    <t>&gt;2000m3</t>
  </si>
  <si>
    <t>&gt;20m3</t>
  </si>
  <si>
    <t>Non-habitable</t>
  </si>
  <si>
    <t>Habitable</t>
  </si>
  <si>
    <t>Subdivisions</t>
  </si>
  <si>
    <t>Averages</t>
  </si>
  <si>
    <t>Permits</t>
  </si>
  <si>
    <t>CVCA Average</t>
  </si>
  <si>
    <t>Planning</t>
  </si>
  <si>
    <t>PIF without Site Visit</t>
  </si>
  <si>
    <t>PIF with Site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</si>
</sst>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/>
    </xf>
    <xf numFmtId="0" fontId="6" fillId="0" borderId="0" xfId="1"/>
    <xf numFmtId="1" fontId="0" fillId="0" borderId="1" xfId="0" applyNumberFormat="1" applyBorder="1"/>
    <xf numFmtId="0" fontId="5" fillId="0" borderId="3" xfId="0" applyFont="1" applyBorder="1"/>
    <xf numFmtId="0" fontId="0" fillId="2" borderId="1" xfId="0" applyFill="1" applyBorder="1"/>
    <xf numFmtId="0" fontId="1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/>
    <xf numFmtId="0" fontId="0" fillId="2" borderId="4" xfId="0" applyFill="1" applyBorder="1"/>
    <xf numFmtId="0" fontId="3" fillId="2" borderId="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2" borderId="4" xfId="0" applyFill="1" applyBorder="1" applyAlignment="1">
      <alignment vertical="top"/>
    </xf>
    <xf numFmtId="0" fontId="8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/>
    <xf numFmtId="1" fontId="9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2" borderId="18" xfId="0" applyFill="1" applyBorder="1"/>
    <xf numFmtId="0" fontId="2" fillId="2" borderId="19" xfId="0" applyFont="1" applyFill="1" applyBorder="1"/>
    <xf numFmtId="0" fontId="0" fillId="2" borderId="20" xfId="0" applyFill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2" borderId="22" xfId="0" applyFont="1" applyFill="1" applyBorder="1"/>
    <xf numFmtId="0" fontId="0" fillId="2" borderId="3" xfId="0" applyFill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0" fillId="0" borderId="20" xfId="0" applyBorder="1"/>
    <xf numFmtId="0" fontId="2" fillId="0" borderId="3" xfId="0" applyFont="1" applyBorder="1"/>
    <xf numFmtId="0" fontId="0" fillId="0" borderId="7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9" xfId="0" applyFont="1" applyBorder="1"/>
    <xf numFmtId="1" fontId="7" fillId="2" borderId="2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10" fillId="2" borderId="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awarthaconservation.com/en/about-us/resources/Documents/Fees-and-Schedules/Schedule-2---Permitting-Fees.pdf" TargetMode="External"/><Relationship Id="rId13" Type="http://schemas.openxmlformats.org/officeDocument/2006/relationships/hyperlink" Target="https://www.rvca.ca/media/k2/attachments/2022_FEE_SCHEDULE___OCT_19_21.pdf" TargetMode="External"/><Relationship Id="rId3" Type="http://schemas.openxmlformats.org/officeDocument/2006/relationships/hyperlink" Target="https://mvc.on.ca/wp-content/uploads/2023/01/MVCA-2023-Fee-Schedule-A-to-F.pdf" TargetMode="External"/><Relationship Id="rId7" Type="http://schemas.openxmlformats.org/officeDocument/2006/relationships/hyperlink" Target="https://www.otonabeeconservation.com/wp-content/uploads/2023/01/2022-072-Appendix-A-Fee-Policy-and-Schedules-2023Jan01Posted.pdf" TargetMode="External"/><Relationship Id="rId12" Type="http://schemas.openxmlformats.org/officeDocument/2006/relationships/hyperlink" Target="https://www.scrca.on.ca/wp-content/uploads/2016/03/planning-regs-Fees.pdf" TargetMode="External"/><Relationship Id="rId17" Type="http://schemas.openxmlformats.org/officeDocument/2006/relationships/hyperlink" Target="https://www.grandriver.ca/en/Planning-Development/resources/2023-Fee-Schedule--AODA.pdf" TargetMode="External"/><Relationship Id="rId2" Type="http://schemas.openxmlformats.org/officeDocument/2006/relationships/hyperlink" Target="https://www.crowevalley.com/wp-content/uploads/Regulations-and-Planning-Fees_Schedule-A_Plan-Review_2023_FINAL.pdf" TargetMode="External"/><Relationship Id="rId16" Type="http://schemas.openxmlformats.org/officeDocument/2006/relationships/hyperlink" Target="https://cvc.ca/about-planning-permits/fee-schedule/" TargetMode="External"/><Relationship Id="rId1" Type="http://schemas.openxmlformats.org/officeDocument/2006/relationships/hyperlink" Target="https://www.crowevalley.com/wp-content/uploads/Regulations-and-Planning-Fees_Schedule-B_Permit-Fees_2023_APPROVED.pdf" TargetMode="External"/><Relationship Id="rId6" Type="http://schemas.openxmlformats.org/officeDocument/2006/relationships/hyperlink" Target="https://ltc.on.ca/newContent/2023%20LTC%20Fee%20Policy.pdf" TargetMode="External"/><Relationship Id="rId11" Type="http://schemas.openxmlformats.org/officeDocument/2006/relationships/hyperlink" Target="https://www.grca.on.ca/content/fee-schedule" TargetMode="External"/><Relationship Id="rId5" Type="http://schemas.openxmlformats.org/officeDocument/2006/relationships/hyperlink" Target="https://www.quinteconservation.ca/en/permits-and-planning/planning-services.aspx" TargetMode="External"/><Relationship Id="rId15" Type="http://schemas.openxmlformats.org/officeDocument/2006/relationships/hyperlink" Target="https://lakeheadca.com/application/files/7016/4616/1757/2022_LRCA_Plan_Input_and_Review_Fees.pdf" TargetMode="External"/><Relationship Id="rId10" Type="http://schemas.openxmlformats.org/officeDocument/2006/relationships/hyperlink" Target="https://rrca.on.ca/-uploads/files/RRCA-Planning-Regulations-Fee-Schedule.pdf" TargetMode="External"/><Relationship Id="rId4" Type="http://schemas.openxmlformats.org/officeDocument/2006/relationships/hyperlink" Target="https://www.quinteconservation.ca/en/permits-and-planning/apply-for-a-permit.aspx" TargetMode="External"/><Relationship Id="rId9" Type="http://schemas.openxmlformats.org/officeDocument/2006/relationships/hyperlink" Target="https://www.kawarthaconservation.com/en/about-us/resources/Documents/Fees-and-Schedules/Schedule-1---Planning-Fees.pdf" TargetMode="External"/><Relationship Id="rId14" Type="http://schemas.openxmlformats.org/officeDocument/2006/relationships/hyperlink" Target="https://lakeheadca.com/application/files/2215/7167/8009/Fee_Schedule_Effective_October_8_2019_revision_1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D61" sqref="D61:O106"/>
    </sheetView>
  </sheetViews>
  <sheetFormatPr defaultRowHeight="15" x14ac:dyDescent="0.25"/>
  <cols>
    <col min="1" max="1" width="32.85546875" customWidth="1"/>
    <col min="2" max="2" width="53.42578125" customWidth="1"/>
    <col min="3" max="3" width="11.85546875" customWidth="1"/>
    <col min="4" max="4" width="15.28515625" customWidth="1"/>
    <col min="5" max="5" width="22" customWidth="1"/>
    <col min="6" max="6" width="32.140625" customWidth="1"/>
    <col min="7" max="7" width="19.5703125" customWidth="1"/>
    <col min="8" max="8" width="21.5703125" customWidth="1"/>
    <col min="9" max="9" width="27" customWidth="1"/>
    <col min="10" max="10" width="23.28515625" customWidth="1"/>
    <col min="11" max="11" width="15.85546875" customWidth="1"/>
    <col min="12" max="12" width="18.5703125" customWidth="1"/>
    <col min="13" max="13" width="18.85546875" customWidth="1"/>
    <col min="14" max="14" width="18.28515625" customWidth="1"/>
    <col min="15" max="15" width="17.140625" customWidth="1"/>
    <col min="16" max="16" width="22.7109375" customWidth="1"/>
    <col min="17" max="17" width="16.42578125" customWidth="1"/>
  </cols>
  <sheetData>
    <row r="1" spans="1:17" ht="15.75" thickBot="1" x14ac:dyDescent="0.3">
      <c r="A1" s="15" t="s">
        <v>65</v>
      </c>
      <c r="B1" s="15" t="s">
        <v>64</v>
      </c>
      <c r="C1" s="15" t="s">
        <v>63</v>
      </c>
      <c r="D1" s="15" t="s">
        <v>62</v>
      </c>
      <c r="E1" s="15" t="s">
        <v>61</v>
      </c>
      <c r="F1" s="15" t="s">
        <v>60</v>
      </c>
      <c r="G1" s="15" t="s">
        <v>58</v>
      </c>
      <c r="H1" s="15" t="s">
        <v>59</v>
      </c>
      <c r="I1" s="15" t="s">
        <v>57</v>
      </c>
      <c r="J1" s="15" t="s">
        <v>56</v>
      </c>
      <c r="K1" s="15" t="s">
        <v>55</v>
      </c>
      <c r="L1" s="15" t="s">
        <v>54</v>
      </c>
      <c r="M1" s="15" t="s">
        <v>53</v>
      </c>
      <c r="N1" s="15" t="s">
        <v>52</v>
      </c>
      <c r="O1" s="15" t="s">
        <v>51</v>
      </c>
      <c r="P1" s="62" t="s">
        <v>138</v>
      </c>
      <c r="Q1" s="62" t="s">
        <v>86</v>
      </c>
    </row>
    <row r="2" spans="1:17" x14ac:dyDescent="0.25">
      <c r="A2" s="88" t="s">
        <v>87</v>
      </c>
      <c r="B2" s="17" t="s">
        <v>50</v>
      </c>
      <c r="C2" s="76">
        <v>275</v>
      </c>
      <c r="D2" s="70"/>
      <c r="E2" s="63">
        <v>220</v>
      </c>
      <c r="F2" s="63">
        <v>545</v>
      </c>
      <c r="G2" s="63"/>
      <c r="H2" s="63"/>
      <c r="I2" s="63"/>
      <c r="J2" s="63"/>
      <c r="K2" s="63"/>
      <c r="L2" s="63"/>
      <c r="M2" s="63"/>
      <c r="N2" s="63"/>
      <c r="O2" s="63">
        <v>465</v>
      </c>
      <c r="P2" s="63">
        <f>AVERAGE(D2:O2)</f>
        <v>410</v>
      </c>
      <c r="Q2" s="64">
        <f>C2-P2</f>
        <v>-135</v>
      </c>
    </row>
    <row r="3" spans="1:17" x14ac:dyDescent="0.25">
      <c r="A3" s="89"/>
      <c r="B3" s="18" t="s">
        <v>49</v>
      </c>
      <c r="C3" s="77">
        <v>670</v>
      </c>
      <c r="D3" s="71">
        <v>835</v>
      </c>
      <c r="E3" s="7">
        <v>220</v>
      </c>
      <c r="F3" s="7">
        <v>545</v>
      </c>
      <c r="G3" s="7">
        <v>550</v>
      </c>
      <c r="H3" s="7">
        <v>280</v>
      </c>
      <c r="I3" s="7">
        <v>255</v>
      </c>
      <c r="J3" s="7">
        <v>750</v>
      </c>
      <c r="K3" s="7">
        <v>525</v>
      </c>
      <c r="L3" s="7">
        <v>275</v>
      </c>
      <c r="M3" s="7">
        <v>150</v>
      </c>
      <c r="N3" s="7">
        <v>975</v>
      </c>
      <c r="O3" s="7">
        <v>465</v>
      </c>
      <c r="P3" s="39">
        <f>AVERAGE(D3:O3)</f>
        <v>485.41666666666669</v>
      </c>
      <c r="Q3" s="65">
        <f>C3-P3</f>
        <v>184.58333333333331</v>
      </c>
    </row>
    <row r="4" spans="1:17" x14ac:dyDescent="0.25">
      <c r="A4" s="89"/>
      <c r="B4" s="18" t="s">
        <v>48</v>
      </c>
      <c r="C4" s="77">
        <v>1050</v>
      </c>
      <c r="D4" s="71">
        <v>835</v>
      </c>
      <c r="E4" s="7">
        <v>220</v>
      </c>
      <c r="F4" s="7">
        <v>545</v>
      </c>
      <c r="G4" s="7">
        <v>550</v>
      </c>
      <c r="H4" s="7">
        <v>280</v>
      </c>
      <c r="I4" s="7">
        <v>600</v>
      </c>
      <c r="J4" s="7">
        <v>750</v>
      </c>
      <c r="K4" s="7">
        <v>525</v>
      </c>
      <c r="L4" s="7">
        <v>635</v>
      </c>
      <c r="M4" s="7">
        <v>150</v>
      </c>
      <c r="N4" s="7">
        <v>975</v>
      </c>
      <c r="O4" s="7">
        <v>465</v>
      </c>
      <c r="P4" s="39">
        <f t="shared" ref="P4:P53" si="0">AVERAGE(D4:O4)</f>
        <v>544.16666666666663</v>
      </c>
      <c r="Q4" s="65">
        <f>C4-P4</f>
        <v>505.83333333333337</v>
      </c>
    </row>
    <row r="5" spans="1:17" x14ac:dyDescent="0.25">
      <c r="A5" s="89"/>
      <c r="B5" s="18" t="s">
        <v>47</v>
      </c>
      <c r="C5" s="77">
        <v>1135</v>
      </c>
      <c r="D5" s="71">
        <v>835</v>
      </c>
      <c r="E5" s="7">
        <v>550</v>
      </c>
      <c r="F5" s="7">
        <v>1265</v>
      </c>
      <c r="G5" s="7">
        <v>550</v>
      </c>
      <c r="H5" s="7">
        <v>665</v>
      </c>
      <c r="I5" s="7">
        <v>600</v>
      </c>
      <c r="J5" s="7">
        <v>750</v>
      </c>
      <c r="K5" s="7">
        <v>525</v>
      </c>
      <c r="L5" s="7">
        <v>1020</v>
      </c>
      <c r="M5" s="7">
        <v>150</v>
      </c>
      <c r="N5" s="7">
        <v>975</v>
      </c>
      <c r="O5" s="7">
        <v>465</v>
      </c>
      <c r="P5" s="39">
        <f t="shared" si="0"/>
        <v>695.83333333333337</v>
      </c>
      <c r="Q5" s="65">
        <f t="shared" ref="Q5:Q55" si="1">C5-P5</f>
        <v>439.16666666666663</v>
      </c>
    </row>
    <row r="6" spans="1:17" x14ac:dyDescent="0.25">
      <c r="A6" s="89"/>
      <c r="B6" s="18" t="s">
        <v>46</v>
      </c>
      <c r="C6" s="77">
        <v>1360</v>
      </c>
      <c r="D6" s="71">
        <v>835</v>
      </c>
      <c r="E6" s="7">
        <v>550</v>
      </c>
      <c r="F6" s="7">
        <v>1265</v>
      </c>
      <c r="G6" s="7">
        <v>550</v>
      </c>
      <c r="H6" s="7">
        <v>665</v>
      </c>
      <c r="I6" s="7">
        <v>1000</v>
      </c>
      <c r="J6" s="7">
        <v>2500</v>
      </c>
      <c r="K6" s="7">
        <v>820</v>
      </c>
      <c r="L6" s="7">
        <v>1020</v>
      </c>
      <c r="M6" s="7">
        <v>300</v>
      </c>
      <c r="N6" s="7">
        <v>7023</v>
      </c>
      <c r="O6" s="7">
        <v>1185</v>
      </c>
      <c r="P6" s="39">
        <f t="shared" si="0"/>
        <v>1476.0833333333333</v>
      </c>
      <c r="Q6" s="66">
        <f t="shared" si="1"/>
        <v>-116.08333333333326</v>
      </c>
    </row>
    <row r="7" spans="1:17" x14ac:dyDescent="0.25">
      <c r="A7" s="89"/>
      <c r="B7" s="18" t="s">
        <v>45</v>
      </c>
      <c r="C7" s="77">
        <v>1740</v>
      </c>
      <c r="D7" s="71">
        <v>835</v>
      </c>
      <c r="E7" s="7">
        <v>825</v>
      </c>
      <c r="F7" s="7">
        <v>2240</v>
      </c>
      <c r="G7" s="7">
        <v>550</v>
      </c>
      <c r="H7" s="7">
        <v>1040</v>
      </c>
      <c r="I7" s="7">
        <v>1000</v>
      </c>
      <c r="J7" s="7">
        <v>2500</v>
      </c>
      <c r="K7" s="7">
        <v>820</v>
      </c>
      <c r="L7" s="7">
        <v>1020</v>
      </c>
      <c r="M7" s="7">
        <v>300</v>
      </c>
      <c r="N7" s="7">
        <v>7023</v>
      </c>
      <c r="O7" s="7">
        <v>1185</v>
      </c>
      <c r="P7" s="39">
        <f t="shared" si="0"/>
        <v>1611.5</v>
      </c>
      <c r="Q7" s="65">
        <f t="shared" si="1"/>
        <v>128.5</v>
      </c>
    </row>
    <row r="8" spans="1:17" ht="30" x14ac:dyDescent="0.25">
      <c r="A8" s="89"/>
      <c r="B8" s="18" t="s">
        <v>44</v>
      </c>
      <c r="C8" s="77" t="s">
        <v>15</v>
      </c>
      <c r="D8" s="71">
        <v>835</v>
      </c>
      <c r="E8" s="7">
        <v>825</v>
      </c>
      <c r="F8" s="7">
        <v>2240</v>
      </c>
      <c r="G8" s="7">
        <v>550</v>
      </c>
      <c r="H8" s="9" t="s">
        <v>94</v>
      </c>
      <c r="I8" s="9" t="s">
        <v>98</v>
      </c>
      <c r="J8" s="7">
        <v>5000</v>
      </c>
      <c r="K8" s="7">
        <v>1385</v>
      </c>
      <c r="L8" s="7">
        <v>1020</v>
      </c>
      <c r="M8" s="9" t="s">
        <v>43</v>
      </c>
      <c r="N8" s="7">
        <v>22889</v>
      </c>
      <c r="O8" s="7">
        <v>10230</v>
      </c>
      <c r="P8" s="39">
        <f>AVERAGE(D8:G8,H62,I62,J8:L8,M62,N8:O8)</f>
        <v>3942.8333333333335</v>
      </c>
      <c r="Q8" s="65"/>
    </row>
    <row r="9" spans="1:17" x14ac:dyDescent="0.25">
      <c r="A9" s="20"/>
      <c r="B9" s="21" t="s">
        <v>88</v>
      </c>
      <c r="C9" s="78">
        <v>510</v>
      </c>
      <c r="D9" s="72">
        <v>450</v>
      </c>
      <c r="E9" s="12"/>
      <c r="F9" s="12"/>
      <c r="G9" s="12"/>
      <c r="H9" s="12"/>
      <c r="I9" s="7"/>
      <c r="J9" s="7"/>
      <c r="K9" s="7"/>
      <c r="L9" s="7"/>
      <c r="M9" s="9"/>
      <c r="N9" s="7"/>
      <c r="O9" s="7"/>
      <c r="P9" s="7">
        <f t="shared" si="0"/>
        <v>450</v>
      </c>
      <c r="Q9" s="65">
        <f t="shared" si="1"/>
        <v>60</v>
      </c>
    </row>
    <row r="10" spans="1:17" x14ac:dyDescent="0.25">
      <c r="A10" s="25" t="s">
        <v>42</v>
      </c>
      <c r="B10" s="18" t="s">
        <v>41</v>
      </c>
      <c r="C10" s="77">
        <v>195</v>
      </c>
      <c r="D10" s="72">
        <v>250</v>
      </c>
      <c r="E10" s="12"/>
      <c r="F10" s="12"/>
      <c r="G10" s="12"/>
      <c r="H10" s="12"/>
      <c r="I10" s="7"/>
      <c r="J10" s="7"/>
      <c r="K10" s="7"/>
      <c r="L10" s="7"/>
      <c r="M10" s="9"/>
      <c r="N10" s="7"/>
      <c r="O10" s="7"/>
      <c r="P10" s="7">
        <f t="shared" si="0"/>
        <v>250</v>
      </c>
      <c r="Q10" s="66">
        <f t="shared" si="1"/>
        <v>-55</v>
      </c>
    </row>
    <row r="11" spans="1:17" ht="30" x14ac:dyDescent="0.25">
      <c r="A11" s="22"/>
      <c r="B11" s="18" t="s">
        <v>40</v>
      </c>
      <c r="C11" s="77">
        <v>260</v>
      </c>
      <c r="D11" s="72">
        <v>250</v>
      </c>
      <c r="E11" s="12">
        <v>220</v>
      </c>
      <c r="F11" s="12">
        <v>545</v>
      </c>
      <c r="G11" s="12">
        <v>200</v>
      </c>
      <c r="H11" s="12">
        <v>280</v>
      </c>
      <c r="I11" s="9" t="s">
        <v>99</v>
      </c>
      <c r="J11" s="7"/>
      <c r="K11" s="7"/>
      <c r="L11" s="7">
        <v>275</v>
      </c>
      <c r="M11" s="9" t="s">
        <v>113</v>
      </c>
      <c r="N11" s="7"/>
      <c r="O11" s="7"/>
      <c r="P11" s="7">
        <f>AVERAGE(D11:H11,I64,J11:L11,M64,N11:O11)</f>
        <v>365</v>
      </c>
      <c r="Q11" s="66">
        <f t="shared" si="1"/>
        <v>-105</v>
      </c>
    </row>
    <row r="12" spans="1:17" ht="30" x14ac:dyDescent="0.25">
      <c r="A12" s="90" t="s">
        <v>89</v>
      </c>
      <c r="B12" s="23" t="s">
        <v>39</v>
      </c>
      <c r="C12" s="77">
        <v>490</v>
      </c>
      <c r="D12" s="72">
        <v>450</v>
      </c>
      <c r="E12" s="12"/>
      <c r="F12" s="12"/>
      <c r="G12" s="12">
        <v>200</v>
      </c>
      <c r="H12" s="12">
        <v>280</v>
      </c>
      <c r="I12" s="7">
        <v>255</v>
      </c>
      <c r="J12" s="7">
        <v>250</v>
      </c>
      <c r="K12" s="7">
        <v>525</v>
      </c>
      <c r="L12" s="7">
        <v>275</v>
      </c>
      <c r="M12" s="7"/>
      <c r="N12" s="7"/>
      <c r="O12" s="7">
        <v>6710</v>
      </c>
      <c r="P12" s="39">
        <f t="shared" si="0"/>
        <v>1118.125</v>
      </c>
      <c r="Q12" s="66">
        <f t="shared" si="1"/>
        <v>-628.125</v>
      </c>
    </row>
    <row r="13" spans="1:17" x14ac:dyDescent="0.25">
      <c r="A13" s="90"/>
      <c r="B13" s="23" t="s">
        <v>38</v>
      </c>
      <c r="C13" s="79"/>
      <c r="D13" s="72"/>
      <c r="E13" s="12"/>
      <c r="F13" s="12"/>
      <c r="G13" s="12"/>
      <c r="H13" s="12"/>
      <c r="I13" s="7"/>
      <c r="J13" s="7"/>
      <c r="K13" s="7"/>
      <c r="L13" s="7"/>
      <c r="M13" s="7"/>
      <c r="N13" s="7"/>
      <c r="O13" s="7"/>
      <c r="P13" s="7"/>
      <c r="Q13" s="65"/>
    </row>
    <row r="14" spans="1:17" x14ac:dyDescent="0.25">
      <c r="A14" s="90"/>
      <c r="B14" s="18" t="s">
        <v>37</v>
      </c>
      <c r="C14" s="77">
        <v>610</v>
      </c>
      <c r="D14" s="72"/>
      <c r="E14" s="12"/>
      <c r="F14" s="12"/>
      <c r="G14" s="12">
        <v>1100</v>
      </c>
      <c r="H14" s="12">
        <v>665</v>
      </c>
      <c r="I14" s="7">
        <v>600</v>
      </c>
      <c r="J14" s="7">
        <v>750</v>
      </c>
      <c r="K14" s="7">
        <v>820</v>
      </c>
      <c r="L14" s="7">
        <v>635</v>
      </c>
      <c r="M14" s="7"/>
      <c r="N14" s="7"/>
      <c r="O14" s="7">
        <v>6710</v>
      </c>
      <c r="P14" s="39">
        <f t="shared" si="0"/>
        <v>1611.4285714285713</v>
      </c>
      <c r="Q14" s="66">
        <f t="shared" si="1"/>
        <v>-1001.4285714285713</v>
      </c>
    </row>
    <row r="15" spans="1:17" ht="60" x14ac:dyDescent="0.25">
      <c r="A15" s="90"/>
      <c r="B15" s="18" t="s">
        <v>36</v>
      </c>
      <c r="C15" s="77">
        <v>920</v>
      </c>
      <c r="D15" s="72">
        <v>1390</v>
      </c>
      <c r="E15" s="12"/>
      <c r="F15" s="12"/>
      <c r="G15" s="31">
        <v>1650</v>
      </c>
      <c r="H15" s="29" t="s">
        <v>95</v>
      </c>
      <c r="I15" s="7" t="s">
        <v>100</v>
      </c>
      <c r="J15" s="7">
        <v>2500</v>
      </c>
      <c r="K15" s="7">
        <v>1385</v>
      </c>
      <c r="L15" s="9" t="s">
        <v>109</v>
      </c>
      <c r="M15" s="9" t="s">
        <v>31</v>
      </c>
      <c r="N15" s="7"/>
      <c r="O15" s="7">
        <v>10230</v>
      </c>
      <c r="P15" s="39">
        <f>AVERAGE(D15:G15,H66:I66,J15:K15,L65:M66,N15:O15)</f>
        <v>2196.6666666666665</v>
      </c>
      <c r="Q15" s="66">
        <f t="shared" si="1"/>
        <v>-1276.6666666666665</v>
      </c>
    </row>
    <row r="16" spans="1:17" ht="30" x14ac:dyDescent="0.25">
      <c r="A16" s="90"/>
      <c r="B16" s="18" t="s">
        <v>35</v>
      </c>
      <c r="C16" s="77">
        <v>1040</v>
      </c>
      <c r="D16" s="72">
        <v>1390</v>
      </c>
      <c r="E16" s="12"/>
      <c r="F16" s="12"/>
      <c r="G16" s="12">
        <v>1100</v>
      </c>
      <c r="H16" s="12"/>
      <c r="I16" s="7"/>
      <c r="J16" s="7"/>
      <c r="K16" s="7"/>
      <c r="L16" s="9" t="s">
        <v>34</v>
      </c>
      <c r="M16" s="7"/>
      <c r="N16" s="7"/>
      <c r="O16" s="7">
        <v>6710</v>
      </c>
      <c r="P16" s="39">
        <f>AVERAGE(D16:K16,L68,M16:O16)</f>
        <v>2458.75</v>
      </c>
      <c r="Q16" s="66">
        <f t="shared" si="1"/>
        <v>-1418.75</v>
      </c>
    </row>
    <row r="17" spans="1:17" x14ac:dyDescent="0.25">
      <c r="A17" s="90"/>
      <c r="B17" s="18" t="s">
        <v>33</v>
      </c>
      <c r="C17" s="77">
        <v>610</v>
      </c>
      <c r="D17" s="72"/>
      <c r="E17" s="12"/>
      <c r="F17" s="12"/>
      <c r="G17" s="12"/>
      <c r="H17" s="12"/>
      <c r="I17" s="7"/>
      <c r="J17" s="7"/>
      <c r="K17" s="7"/>
      <c r="L17" s="7"/>
      <c r="M17" s="7"/>
      <c r="N17" s="7"/>
      <c r="O17" s="7"/>
      <c r="P17" s="7"/>
      <c r="Q17" s="65">
        <f t="shared" si="1"/>
        <v>610</v>
      </c>
    </row>
    <row r="18" spans="1:17" ht="60" x14ac:dyDescent="0.25">
      <c r="A18" s="90"/>
      <c r="B18" s="18" t="s">
        <v>32</v>
      </c>
      <c r="C18" s="77">
        <v>1470</v>
      </c>
      <c r="D18" s="72">
        <v>1390</v>
      </c>
      <c r="E18" s="12"/>
      <c r="F18" s="12"/>
      <c r="G18" s="31">
        <v>1650</v>
      </c>
      <c r="H18" s="12">
        <v>2685</v>
      </c>
      <c r="I18" s="7">
        <v>2410</v>
      </c>
      <c r="J18" s="31">
        <v>2500</v>
      </c>
      <c r="K18" s="31">
        <v>1385</v>
      </c>
      <c r="L18" s="7">
        <v>2625</v>
      </c>
      <c r="M18" s="9" t="s">
        <v>31</v>
      </c>
      <c r="N18" s="7"/>
      <c r="O18" s="7">
        <v>10230</v>
      </c>
      <c r="P18" s="39">
        <f>AVERAGE(D18:L18,M70,N18:O18)</f>
        <v>2797.2222222222222</v>
      </c>
      <c r="Q18" s="66">
        <f t="shared" si="1"/>
        <v>-1327.2222222222222</v>
      </c>
    </row>
    <row r="19" spans="1:17" x14ac:dyDescent="0.25">
      <c r="A19" s="90" t="s">
        <v>90</v>
      </c>
      <c r="B19" s="18" t="s">
        <v>30</v>
      </c>
      <c r="C19" s="77">
        <v>250</v>
      </c>
      <c r="D19" s="72">
        <v>450</v>
      </c>
      <c r="E19" s="12"/>
      <c r="F19" s="12"/>
      <c r="G19" s="12"/>
      <c r="H19" s="12"/>
      <c r="I19" s="7">
        <v>255</v>
      </c>
      <c r="J19" s="7"/>
      <c r="K19" s="7"/>
      <c r="L19" s="7">
        <v>635</v>
      </c>
      <c r="M19" s="7"/>
      <c r="N19" s="7"/>
      <c r="O19" s="7"/>
      <c r="P19" s="39">
        <f t="shared" si="0"/>
        <v>446.66666666666669</v>
      </c>
      <c r="Q19" s="66">
        <f t="shared" si="1"/>
        <v>-196.66666666666669</v>
      </c>
    </row>
    <row r="20" spans="1:17" x14ac:dyDescent="0.25">
      <c r="A20" s="90"/>
      <c r="B20" s="18" t="s">
        <v>29</v>
      </c>
      <c r="C20" s="77">
        <v>610</v>
      </c>
      <c r="D20" s="72">
        <v>450</v>
      </c>
      <c r="E20" s="12"/>
      <c r="F20" s="12"/>
      <c r="G20" s="12"/>
      <c r="H20" s="12"/>
      <c r="I20" s="7">
        <v>255</v>
      </c>
      <c r="J20" s="7"/>
      <c r="K20" s="7"/>
      <c r="L20" s="7">
        <v>635</v>
      </c>
      <c r="M20" s="7"/>
      <c r="N20" s="7"/>
      <c r="O20" s="7"/>
      <c r="P20" s="39">
        <f t="shared" si="0"/>
        <v>446.66666666666669</v>
      </c>
      <c r="Q20" s="65">
        <f t="shared" si="1"/>
        <v>163.33333333333331</v>
      </c>
    </row>
    <row r="21" spans="1:17" x14ac:dyDescent="0.25">
      <c r="A21" s="90"/>
      <c r="B21" s="18" t="s">
        <v>28</v>
      </c>
      <c r="C21" s="77">
        <v>985</v>
      </c>
      <c r="D21" s="72">
        <v>450</v>
      </c>
      <c r="E21" s="12"/>
      <c r="F21" s="12"/>
      <c r="G21" s="12"/>
      <c r="H21" s="12"/>
      <c r="I21" s="7">
        <v>600</v>
      </c>
      <c r="J21" s="7"/>
      <c r="K21" s="7"/>
      <c r="L21" s="7">
        <v>635</v>
      </c>
      <c r="M21" s="7"/>
      <c r="N21" s="7"/>
      <c r="O21" s="7"/>
      <c r="P21" s="39">
        <f t="shared" si="0"/>
        <v>561.66666666666663</v>
      </c>
      <c r="Q21" s="65">
        <f t="shared" si="1"/>
        <v>423.33333333333337</v>
      </c>
    </row>
    <row r="22" spans="1:17" x14ac:dyDescent="0.25">
      <c r="A22" s="89" t="s">
        <v>91</v>
      </c>
      <c r="B22" s="18" t="s">
        <v>27</v>
      </c>
      <c r="C22" s="77">
        <v>610</v>
      </c>
      <c r="D22" s="72"/>
      <c r="E22" s="12"/>
      <c r="F22" s="12"/>
      <c r="G22" s="12"/>
      <c r="H22" s="12"/>
      <c r="I22" s="7">
        <v>1000</v>
      </c>
      <c r="J22" s="7"/>
      <c r="K22" s="7"/>
      <c r="L22" s="7">
        <v>1020</v>
      </c>
      <c r="M22" s="7"/>
      <c r="N22" s="7"/>
      <c r="O22" s="7"/>
      <c r="P22" s="7">
        <f t="shared" si="0"/>
        <v>1010</v>
      </c>
      <c r="Q22" s="66">
        <f t="shared" si="1"/>
        <v>-400</v>
      </c>
    </row>
    <row r="23" spans="1:17" x14ac:dyDescent="0.25">
      <c r="A23" s="89"/>
      <c r="B23" s="18" t="s">
        <v>26</v>
      </c>
      <c r="C23" s="77">
        <v>1960</v>
      </c>
      <c r="D23" s="72"/>
      <c r="E23" s="12"/>
      <c r="F23" s="12"/>
      <c r="G23" s="12"/>
      <c r="H23" s="12"/>
      <c r="I23" s="7">
        <v>1940</v>
      </c>
      <c r="J23" s="7"/>
      <c r="K23" s="7"/>
      <c r="L23" s="7">
        <v>1020</v>
      </c>
      <c r="M23" s="7"/>
      <c r="N23" s="7"/>
      <c r="O23" s="7"/>
      <c r="P23" s="7">
        <f t="shared" si="0"/>
        <v>1480</v>
      </c>
      <c r="Q23" s="65">
        <f t="shared" si="1"/>
        <v>480</v>
      </c>
    </row>
    <row r="24" spans="1:17" x14ac:dyDescent="0.25">
      <c r="A24" s="89"/>
      <c r="B24" s="18" t="s">
        <v>25</v>
      </c>
      <c r="C24" s="77">
        <v>2570</v>
      </c>
      <c r="D24" s="72"/>
      <c r="E24" s="12"/>
      <c r="F24" s="12"/>
      <c r="G24" s="12"/>
      <c r="H24" s="12"/>
      <c r="I24" s="7">
        <v>2410</v>
      </c>
      <c r="J24" s="7"/>
      <c r="K24" s="7"/>
      <c r="L24" s="7">
        <v>1020</v>
      </c>
      <c r="M24" s="7"/>
      <c r="N24" s="7"/>
      <c r="O24" s="7"/>
      <c r="P24" s="7">
        <f t="shared" si="0"/>
        <v>1715</v>
      </c>
      <c r="Q24" s="65">
        <f t="shared" si="1"/>
        <v>855</v>
      </c>
    </row>
    <row r="25" spans="1:17" ht="32.25" x14ac:dyDescent="0.25">
      <c r="A25" s="26" t="s">
        <v>24</v>
      </c>
      <c r="B25" s="23" t="s">
        <v>23</v>
      </c>
      <c r="C25" s="77">
        <v>300</v>
      </c>
      <c r="D25" s="72"/>
      <c r="E25" s="12"/>
      <c r="F25" s="12">
        <v>545</v>
      </c>
      <c r="G25" s="29">
        <v>200</v>
      </c>
      <c r="H25" s="12">
        <v>280</v>
      </c>
      <c r="I25" s="7">
        <v>255</v>
      </c>
      <c r="J25" s="7">
        <v>250</v>
      </c>
      <c r="K25" s="7">
        <v>270</v>
      </c>
      <c r="L25" s="7">
        <v>275</v>
      </c>
      <c r="M25" s="7">
        <v>150</v>
      </c>
      <c r="N25" s="7">
        <v>859</v>
      </c>
      <c r="O25" s="7">
        <v>465</v>
      </c>
      <c r="P25" s="39">
        <f t="shared" si="0"/>
        <v>354.9</v>
      </c>
      <c r="Q25" s="66">
        <f t="shared" si="1"/>
        <v>-54.899999999999977</v>
      </c>
    </row>
    <row r="26" spans="1:17" ht="33.75" customHeight="1" x14ac:dyDescent="0.25">
      <c r="A26" s="27" t="s">
        <v>12</v>
      </c>
      <c r="B26" s="18" t="s">
        <v>22</v>
      </c>
      <c r="C26" s="77">
        <v>680</v>
      </c>
      <c r="D26" s="72">
        <v>835</v>
      </c>
      <c r="E26" s="45">
        <v>550</v>
      </c>
      <c r="F26" s="12">
        <v>545</v>
      </c>
      <c r="G26" s="29" t="s">
        <v>106</v>
      </c>
      <c r="H26" s="12">
        <v>280</v>
      </c>
      <c r="I26" s="31">
        <v>255</v>
      </c>
      <c r="J26" s="7">
        <v>750</v>
      </c>
      <c r="K26" s="7">
        <v>525</v>
      </c>
      <c r="L26" s="9" t="s">
        <v>111</v>
      </c>
      <c r="M26" s="7">
        <v>150</v>
      </c>
      <c r="N26" s="7">
        <v>859</v>
      </c>
      <c r="O26" s="7">
        <v>465</v>
      </c>
      <c r="P26" s="39">
        <f>AVERAGE(D26:F26,G72,H26:K26,L72,M26:O26)</f>
        <v>504.08333333333331</v>
      </c>
      <c r="Q26" s="65">
        <f t="shared" si="1"/>
        <v>175.91666666666669</v>
      </c>
    </row>
    <row r="27" spans="1:17" ht="30" x14ac:dyDescent="0.25">
      <c r="A27" s="20"/>
      <c r="B27" s="18" t="s">
        <v>19</v>
      </c>
      <c r="C27" s="77">
        <v>970</v>
      </c>
      <c r="D27" s="72">
        <v>835</v>
      </c>
      <c r="E27" s="12"/>
      <c r="F27" s="12">
        <v>545</v>
      </c>
      <c r="G27" s="29" t="s">
        <v>106</v>
      </c>
      <c r="H27" s="12">
        <v>685</v>
      </c>
      <c r="I27" s="7">
        <v>620</v>
      </c>
      <c r="J27" s="7">
        <v>750</v>
      </c>
      <c r="K27" s="7">
        <v>820</v>
      </c>
      <c r="L27" s="7">
        <v>1020</v>
      </c>
      <c r="M27" s="7">
        <v>300</v>
      </c>
      <c r="N27" s="7">
        <v>859</v>
      </c>
      <c r="O27" s="7">
        <v>1185</v>
      </c>
      <c r="P27" s="39">
        <f>AVERAGE(D27:F27,G74,H27:O27)</f>
        <v>747.18181818181813</v>
      </c>
      <c r="Q27" s="65">
        <f t="shared" si="1"/>
        <v>222.81818181818187</v>
      </c>
    </row>
    <row r="28" spans="1:17" ht="30" x14ac:dyDescent="0.25">
      <c r="A28" s="20"/>
      <c r="B28" s="18" t="s">
        <v>18</v>
      </c>
      <c r="C28" s="77">
        <v>2140</v>
      </c>
      <c r="D28" s="72">
        <v>835</v>
      </c>
      <c r="E28" s="12"/>
      <c r="F28" s="12">
        <v>1265</v>
      </c>
      <c r="G28" s="29" t="s">
        <v>107</v>
      </c>
      <c r="H28" s="12">
        <v>1075</v>
      </c>
      <c r="I28" s="7">
        <v>1035</v>
      </c>
      <c r="J28" s="7" t="s">
        <v>104</v>
      </c>
      <c r="K28" s="7">
        <v>820</v>
      </c>
      <c r="L28" s="7">
        <v>2010</v>
      </c>
      <c r="M28" s="7">
        <v>600</v>
      </c>
      <c r="N28" s="9" t="s">
        <v>119</v>
      </c>
      <c r="O28" s="7">
        <v>1185</v>
      </c>
      <c r="P28" s="39">
        <f>AVERAGE(D28:F28,G76,H28:I28,J76,K28:M28,N76,O28)</f>
        <v>2241.7272727272725</v>
      </c>
      <c r="Q28" s="66">
        <f t="shared" si="1"/>
        <v>-101.72727272727252</v>
      </c>
    </row>
    <row r="29" spans="1:17" ht="30" x14ac:dyDescent="0.25">
      <c r="A29" s="20"/>
      <c r="B29" s="18" t="s">
        <v>17</v>
      </c>
      <c r="C29" s="77">
        <v>2900</v>
      </c>
      <c r="D29" s="72"/>
      <c r="E29" s="12"/>
      <c r="F29" s="12" t="s">
        <v>105</v>
      </c>
      <c r="G29" s="29" t="s">
        <v>107</v>
      </c>
      <c r="H29" s="12">
        <v>2115</v>
      </c>
      <c r="I29" s="7">
        <v>1995</v>
      </c>
      <c r="J29" s="7" t="s">
        <v>104</v>
      </c>
      <c r="K29" s="7">
        <v>1385</v>
      </c>
      <c r="L29" s="7">
        <v>2625</v>
      </c>
      <c r="M29" s="7">
        <v>600</v>
      </c>
      <c r="N29" s="9" t="s">
        <v>119</v>
      </c>
      <c r="O29" s="9" t="s">
        <v>121</v>
      </c>
      <c r="P29" s="39">
        <f>AVERAGE(F78:G78,H29:I29,J78,K29:M29,N78:O78)</f>
        <v>2981.7</v>
      </c>
      <c r="Q29" s="66">
        <f t="shared" si="1"/>
        <v>-81.699999999999818</v>
      </c>
    </row>
    <row r="30" spans="1:17" ht="30" x14ac:dyDescent="0.25">
      <c r="A30" s="20"/>
      <c r="B30" s="18" t="s">
        <v>16</v>
      </c>
      <c r="C30" s="77" t="s">
        <v>15</v>
      </c>
      <c r="D30" s="72"/>
      <c r="E30" s="12"/>
      <c r="F30" s="12" t="s">
        <v>105</v>
      </c>
      <c r="G30" s="29" t="s">
        <v>107</v>
      </c>
      <c r="H30" s="12"/>
      <c r="I30" s="7">
        <v>2485</v>
      </c>
      <c r="J30" s="7" t="s">
        <v>104</v>
      </c>
      <c r="K30" s="7">
        <v>1385</v>
      </c>
      <c r="L30" s="7">
        <v>5260</v>
      </c>
      <c r="M30" s="7">
        <v>1000</v>
      </c>
      <c r="N30" s="9" t="s">
        <v>119</v>
      </c>
      <c r="O30" s="9" t="s">
        <v>121</v>
      </c>
      <c r="P30" s="39">
        <f>AVERAGE(F80:G80,H36:I36,J80,K36:M36,N80:O80)</f>
        <v>3991.8888888888887</v>
      </c>
      <c r="Q30" s="65"/>
    </row>
    <row r="31" spans="1:17" ht="32.25" x14ac:dyDescent="0.25">
      <c r="A31" s="28" t="s">
        <v>9</v>
      </c>
      <c r="B31" s="23" t="s">
        <v>21</v>
      </c>
      <c r="C31" s="77">
        <v>230</v>
      </c>
      <c r="D31" s="72"/>
      <c r="E31" s="12"/>
      <c r="F31" s="30">
        <v>405</v>
      </c>
      <c r="G31" s="29">
        <v>200</v>
      </c>
      <c r="H31" s="12">
        <v>280</v>
      </c>
      <c r="I31" s="7">
        <v>255</v>
      </c>
      <c r="J31" s="7">
        <v>250</v>
      </c>
      <c r="K31" s="7">
        <v>270</v>
      </c>
      <c r="L31" s="7">
        <v>275</v>
      </c>
      <c r="M31" s="7">
        <v>150</v>
      </c>
      <c r="N31" s="7">
        <v>859</v>
      </c>
      <c r="O31" s="7">
        <v>465</v>
      </c>
      <c r="P31" s="39">
        <f t="shared" si="0"/>
        <v>340.9</v>
      </c>
      <c r="Q31" s="66">
        <f t="shared" si="1"/>
        <v>-110.89999999999998</v>
      </c>
    </row>
    <row r="32" spans="1:17" ht="30" x14ac:dyDescent="0.25">
      <c r="A32" s="48"/>
      <c r="B32" s="18" t="s">
        <v>20</v>
      </c>
      <c r="C32" s="77">
        <v>605</v>
      </c>
      <c r="D32" s="72">
        <v>450</v>
      </c>
      <c r="E32" s="12">
        <v>220</v>
      </c>
      <c r="F32" s="12">
        <v>405</v>
      </c>
      <c r="G32" s="29" t="s">
        <v>106</v>
      </c>
      <c r="H32" s="12">
        <v>280</v>
      </c>
      <c r="I32" s="31">
        <v>255</v>
      </c>
      <c r="J32" s="7">
        <v>500</v>
      </c>
      <c r="K32" s="7">
        <v>525</v>
      </c>
      <c r="L32" s="9" t="s">
        <v>110</v>
      </c>
      <c r="M32" s="7">
        <v>150</v>
      </c>
      <c r="N32" s="7">
        <v>859</v>
      </c>
      <c r="O32" s="7">
        <v>465</v>
      </c>
      <c r="P32" s="39">
        <f>AVERAGE(D32:F32,G82,H32:K32,L82,M32:O32)</f>
        <v>412</v>
      </c>
      <c r="Q32" s="65">
        <f t="shared" si="1"/>
        <v>193</v>
      </c>
    </row>
    <row r="33" spans="1:17" ht="32.25" customHeight="1" x14ac:dyDescent="0.25">
      <c r="A33" s="20"/>
      <c r="B33" s="18" t="s">
        <v>19</v>
      </c>
      <c r="C33" s="77">
        <v>985</v>
      </c>
      <c r="D33" s="72">
        <v>450</v>
      </c>
      <c r="E33" s="12"/>
      <c r="F33" s="12">
        <v>405</v>
      </c>
      <c r="G33" s="29" t="s">
        <v>106</v>
      </c>
      <c r="H33" s="12">
        <v>685</v>
      </c>
      <c r="I33" s="7">
        <v>620</v>
      </c>
      <c r="J33" s="7">
        <v>500</v>
      </c>
      <c r="K33" s="7">
        <v>820</v>
      </c>
      <c r="L33" s="7">
        <v>1020</v>
      </c>
      <c r="M33" s="7">
        <v>300</v>
      </c>
      <c r="N33" s="7">
        <v>859</v>
      </c>
      <c r="O33" s="7">
        <v>675</v>
      </c>
      <c r="P33" s="39">
        <f>AVERAGE(D33:F33,G84,H33:O33)</f>
        <v>630.36363636363637</v>
      </c>
      <c r="Q33" s="65">
        <f t="shared" si="1"/>
        <v>354.63636363636363</v>
      </c>
    </row>
    <row r="34" spans="1:17" ht="30" x14ac:dyDescent="0.25">
      <c r="A34" s="20"/>
      <c r="B34" s="18" t="s">
        <v>18</v>
      </c>
      <c r="C34" s="77">
        <v>2015</v>
      </c>
      <c r="D34" s="72">
        <v>450</v>
      </c>
      <c r="E34" s="12"/>
      <c r="F34" s="12">
        <v>1145</v>
      </c>
      <c r="G34" s="29" t="s">
        <v>107</v>
      </c>
      <c r="H34" s="12">
        <v>1075</v>
      </c>
      <c r="I34" s="7">
        <v>1035</v>
      </c>
      <c r="J34" s="7" t="s">
        <v>104</v>
      </c>
      <c r="K34" s="7">
        <v>820</v>
      </c>
      <c r="L34" s="7">
        <v>2010</v>
      </c>
      <c r="M34" s="7">
        <v>600</v>
      </c>
      <c r="N34" s="9" t="s">
        <v>119</v>
      </c>
      <c r="O34" s="7">
        <v>675</v>
      </c>
      <c r="P34" s="39">
        <f>AVERAGE(D34:F34,G86,H34:I34,J86,K34:M34,N86,O34)</f>
        <v>2149.4545454545455</v>
      </c>
      <c r="Q34" s="66">
        <f t="shared" si="1"/>
        <v>-134.4545454545455</v>
      </c>
    </row>
    <row r="35" spans="1:17" ht="30" x14ac:dyDescent="0.25">
      <c r="A35" s="20"/>
      <c r="B35" s="18" t="s">
        <v>17</v>
      </c>
      <c r="C35" s="77">
        <v>2770</v>
      </c>
      <c r="D35" s="72"/>
      <c r="E35" s="12"/>
      <c r="F35" s="12" t="s">
        <v>105</v>
      </c>
      <c r="G35" s="29" t="s">
        <v>107</v>
      </c>
      <c r="H35" s="12">
        <v>2115</v>
      </c>
      <c r="I35" s="7">
        <v>1995</v>
      </c>
      <c r="J35" s="7" t="s">
        <v>104</v>
      </c>
      <c r="K35" s="7">
        <v>1385</v>
      </c>
      <c r="L35" s="7">
        <v>2625</v>
      </c>
      <c r="M35" s="7">
        <v>600</v>
      </c>
      <c r="N35" s="9" t="s">
        <v>119</v>
      </c>
      <c r="O35" s="9" t="s">
        <v>121</v>
      </c>
      <c r="P35" s="39">
        <f>AVERAGE(F88:G88,H35:I35,J88,K35:M35,N88:O88)</f>
        <v>2981.7</v>
      </c>
      <c r="Q35" s="66">
        <f t="shared" si="1"/>
        <v>-211.69999999999982</v>
      </c>
    </row>
    <row r="36" spans="1:17" ht="30" x14ac:dyDescent="0.25">
      <c r="A36" s="20"/>
      <c r="B36" s="18" t="s">
        <v>16</v>
      </c>
      <c r="C36" s="77" t="s">
        <v>15</v>
      </c>
      <c r="D36" s="72"/>
      <c r="E36" s="12"/>
      <c r="F36" s="12" t="s">
        <v>105</v>
      </c>
      <c r="G36" s="29" t="s">
        <v>107</v>
      </c>
      <c r="H36" s="12"/>
      <c r="I36" s="7">
        <v>2485</v>
      </c>
      <c r="J36" s="7" t="s">
        <v>104</v>
      </c>
      <c r="K36" s="7">
        <v>1385</v>
      </c>
      <c r="L36" s="7">
        <v>5260</v>
      </c>
      <c r="M36" s="7">
        <v>1000</v>
      </c>
      <c r="N36" s="9" t="s">
        <v>119</v>
      </c>
      <c r="O36" s="9" t="s">
        <v>121</v>
      </c>
      <c r="P36" s="39">
        <f>AVERAGE(F90:G90,H36:I36,J90,K36:M36,N90:O90)</f>
        <v>3991.8888888888887</v>
      </c>
      <c r="Q36" s="65"/>
    </row>
    <row r="37" spans="1:17" ht="32.25" x14ac:dyDescent="0.25">
      <c r="A37" s="20" t="s">
        <v>7</v>
      </c>
      <c r="B37" s="23" t="s">
        <v>92</v>
      </c>
      <c r="C37" s="77">
        <v>145</v>
      </c>
      <c r="D37" s="72"/>
      <c r="E37" s="12">
        <v>220</v>
      </c>
      <c r="F37" s="12"/>
      <c r="G37" s="29">
        <v>200</v>
      </c>
      <c r="H37" s="12">
        <v>280</v>
      </c>
      <c r="I37" s="7">
        <v>255</v>
      </c>
      <c r="J37" s="7">
        <v>250</v>
      </c>
      <c r="K37" s="12">
        <v>270</v>
      </c>
      <c r="L37" s="7">
        <v>275</v>
      </c>
      <c r="M37" s="12">
        <v>150</v>
      </c>
      <c r="N37" s="12">
        <v>859</v>
      </c>
      <c r="O37" s="7">
        <v>465</v>
      </c>
      <c r="P37" s="39">
        <f t="shared" si="0"/>
        <v>322.39999999999998</v>
      </c>
      <c r="Q37" s="66">
        <f t="shared" si="1"/>
        <v>-177.39999999999998</v>
      </c>
    </row>
    <row r="38" spans="1:17" ht="105" x14ac:dyDescent="0.25">
      <c r="A38" s="20"/>
      <c r="B38" s="18" t="s">
        <v>14</v>
      </c>
      <c r="C38" s="77">
        <v>360</v>
      </c>
      <c r="D38" s="72"/>
      <c r="E38" s="12"/>
      <c r="F38" s="12"/>
      <c r="G38" s="29" t="s">
        <v>106</v>
      </c>
      <c r="H38" s="12">
        <v>280</v>
      </c>
      <c r="I38" s="9" t="s">
        <v>101</v>
      </c>
      <c r="J38" s="9" t="s">
        <v>103</v>
      </c>
      <c r="K38" s="12">
        <v>525</v>
      </c>
      <c r="L38" s="29" t="s">
        <v>112</v>
      </c>
      <c r="M38" s="29" t="s">
        <v>114</v>
      </c>
      <c r="N38" s="29" t="s">
        <v>120</v>
      </c>
      <c r="O38" s="9" t="s">
        <v>122</v>
      </c>
      <c r="P38" s="39">
        <f>AVERAGE(G92,H38,I92:J92,K38,L92:O92)</f>
        <v>429.88888888888891</v>
      </c>
      <c r="Q38" s="66">
        <f t="shared" si="1"/>
        <v>-69.888888888888914</v>
      </c>
    </row>
    <row r="39" spans="1:17" ht="45" x14ac:dyDescent="0.25">
      <c r="A39" s="19" t="s">
        <v>13</v>
      </c>
      <c r="B39" s="23" t="s">
        <v>6</v>
      </c>
      <c r="C39" s="77">
        <v>415</v>
      </c>
      <c r="D39" s="72">
        <v>835</v>
      </c>
      <c r="E39" s="12">
        <v>825</v>
      </c>
      <c r="F39" s="12">
        <v>545</v>
      </c>
      <c r="G39" s="12">
        <v>550</v>
      </c>
      <c r="H39" s="12"/>
      <c r="I39" s="12"/>
      <c r="J39" s="12">
        <v>250</v>
      </c>
      <c r="K39" s="12">
        <v>270</v>
      </c>
      <c r="L39" s="12">
        <v>1020</v>
      </c>
      <c r="M39" s="12">
        <v>1000</v>
      </c>
      <c r="N39" s="12">
        <v>974</v>
      </c>
      <c r="O39" s="12">
        <v>465</v>
      </c>
      <c r="P39" s="39">
        <f t="shared" si="0"/>
        <v>673.4</v>
      </c>
      <c r="Q39" s="66">
        <f t="shared" si="1"/>
        <v>-258.39999999999998</v>
      </c>
    </row>
    <row r="40" spans="1:17" ht="15.75" customHeight="1" x14ac:dyDescent="0.25">
      <c r="A40" s="20" t="s">
        <v>12</v>
      </c>
      <c r="B40" s="23"/>
      <c r="C40" s="79"/>
      <c r="D40" s="7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7"/>
      <c r="Q40" s="65"/>
    </row>
    <row r="41" spans="1:17" ht="14.25" customHeight="1" x14ac:dyDescent="0.25">
      <c r="A41" s="20"/>
      <c r="B41" s="18" t="s">
        <v>5</v>
      </c>
      <c r="C41" s="77">
        <v>415</v>
      </c>
      <c r="D41" s="7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7"/>
      <c r="Q41" s="65"/>
    </row>
    <row r="42" spans="1:17" ht="29.25" customHeight="1" x14ac:dyDescent="0.25">
      <c r="A42" s="20"/>
      <c r="B42" s="18" t="s">
        <v>11</v>
      </c>
      <c r="C42" s="77">
        <v>630</v>
      </c>
      <c r="D42" s="72">
        <v>835</v>
      </c>
      <c r="E42" s="12">
        <v>825</v>
      </c>
      <c r="F42" s="12">
        <v>1265</v>
      </c>
      <c r="G42" s="29" t="s">
        <v>97</v>
      </c>
      <c r="H42" s="29" t="s">
        <v>96</v>
      </c>
      <c r="I42" s="29" t="s">
        <v>102</v>
      </c>
      <c r="J42" s="12">
        <v>750</v>
      </c>
      <c r="K42" s="12">
        <v>525</v>
      </c>
      <c r="L42" s="7">
        <v>635</v>
      </c>
      <c r="M42" s="29" t="s">
        <v>115</v>
      </c>
      <c r="N42" s="12">
        <v>7023</v>
      </c>
      <c r="O42" s="12">
        <v>1185</v>
      </c>
      <c r="P42" s="39">
        <f>AVERAGE(D42:F42,G94:I94,J42:L42,M94,N42:O42)</f>
        <v>1160.6666666666667</v>
      </c>
      <c r="Q42" s="66">
        <f t="shared" si="1"/>
        <v>-530.66666666666674</v>
      </c>
    </row>
    <row r="43" spans="1:17" ht="45" x14ac:dyDescent="0.25">
      <c r="A43" s="20"/>
      <c r="B43" s="18" t="s">
        <v>10</v>
      </c>
      <c r="C43" s="77">
        <v>1135</v>
      </c>
      <c r="D43" s="72">
        <v>835</v>
      </c>
      <c r="E43" s="12">
        <v>825</v>
      </c>
      <c r="F43" s="12">
        <v>1265</v>
      </c>
      <c r="G43" s="12">
        <v>1100</v>
      </c>
      <c r="H43" s="12">
        <v>1075</v>
      </c>
      <c r="I43" s="29" t="s">
        <v>102</v>
      </c>
      <c r="J43" s="12">
        <v>750</v>
      </c>
      <c r="K43" s="12">
        <v>820</v>
      </c>
      <c r="L43" s="12">
        <v>2010</v>
      </c>
      <c r="M43" s="29" t="s">
        <v>116</v>
      </c>
      <c r="N43" s="12">
        <v>7023</v>
      </c>
      <c r="O43" s="12">
        <v>1185</v>
      </c>
      <c r="P43" s="39">
        <f>AVERAGE(D43:H43,I96,J43:L43,M96,N43:O43)</f>
        <v>1453.5833333333333</v>
      </c>
      <c r="Q43" s="66">
        <f t="shared" si="1"/>
        <v>-318.58333333333326</v>
      </c>
    </row>
    <row r="44" spans="1:17" ht="45" x14ac:dyDescent="0.25">
      <c r="A44" s="24" t="s">
        <v>9</v>
      </c>
      <c r="B44" s="23" t="s">
        <v>6</v>
      </c>
      <c r="C44" s="77">
        <v>300</v>
      </c>
      <c r="D44" s="72">
        <v>450</v>
      </c>
      <c r="E44" s="12">
        <v>550</v>
      </c>
      <c r="F44" s="12">
        <v>405</v>
      </c>
      <c r="G44" s="12">
        <v>550</v>
      </c>
      <c r="H44" s="12"/>
      <c r="I44" s="12"/>
      <c r="J44" s="12">
        <v>250</v>
      </c>
      <c r="K44" s="12">
        <v>270</v>
      </c>
      <c r="L44" s="12">
        <v>275</v>
      </c>
      <c r="M44" s="12"/>
      <c r="N44" s="12">
        <v>548</v>
      </c>
      <c r="O44" s="12">
        <v>465</v>
      </c>
      <c r="P44" s="39">
        <f t="shared" si="0"/>
        <v>418.11111111111109</v>
      </c>
      <c r="Q44" s="66">
        <f t="shared" si="1"/>
        <v>-118.11111111111109</v>
      </c>
    </row>
    <row r="45" spans="1:17" ht="45.75" customHeight="1" x14ac:dyDescent="0.25">
      <c r="A45" s="20"/>
      <c r="B45" s="18" t="s">
        <v>5</v>
      </c>
      <c r="C45" s="77">
        <v>300</v>
      </c>
      <c r="D45" s="72"/>
      <c r="E45" s="12"/>
      <c r="F45" s="12"/>
      <c r="G45" s="12"/>
      <c r="H45" s="12"/>
      <c r="I45" s="7"/>
      <c r="J45" s="12"/>
      <c r="K45" s="12"/>
      <c r="L45" s="12"/>
      <c r="M45" s="12"/>
      <c r="N45" s="12"/>
      <c r="O45" s="12"/>
      <c r="P45" s="39"/>
      <c r="Q45" s="66"/>
    </row>
    <row r="46" spans="1:17" ht="69.75" customHeight="1" x14ac:dyDescent="0.25">
      <c r="A46" s="20"/>
      <c r="B46" s="18" t="s">
        <v>8</v>
      </c>
      <c r="C46" s="77">
        <v>530</v>
      </c>
      <c r="D46" s="72">
        <v>835</v>
      </c>
      <c r="E46" s="12">
        <v>825</v>
      </c>
      <c r="F46" s="12">
        <v>1145</v>
      </c>
      <c r="G46" s="29" t="s">
        <v>97</v>
      </c>
      <c r="H46" s="29" t="s">
        <v>96</v>
      </c>
      <c r="I46" s="29" t="s">
        <v>102</v>
      </c>
      <c r="J46" s="12">
        <v>500</v>
      </c>
      <c r="K46" s="12">
        <v>525</v>
      </c>
      <c r="L46" s="7">
        <v>635</v>
      </c>
      <c r="M46" s="29" t="s">
        <v>117</v>
      </c>
      <c r="N46" s="12">
        <v>2107</v>
      </c>
      <c r="O46" s="12">
        <v>675</v>
      </c>
      <c r="P46" s="39">
        <f>AVERAGE(D46:F46,G98:I98,J46:L46,M98,N46:O46)</f>
        <v>677.66666666666663</v>
      </c>
      <c r="Q46" s="66">
        <f t="shared" si="1"/>
        <v>-147.66666666666663</v>
      </c>
    </row>
    <row r="47" spans="1:17" ht="57.75" customHeight="1" x14ac:dyDescent="0.25">
      <c r="A47" s="20"/>
      <c r="B47" s="18" t="s">
        <v>3</v>
      </c>
      <c r="C47" s="77">
        <v>905</v>
      </c>
      <c r="D47" s="72">
        <v>835</v>
      </c>
      <c r="E47" s="12">
        <v>825</v>
      </c>
      <c r="F47" s="12">
        <v>1145</v>
      </c>
      <c r="G47" s="12">
        <v>1100</v>
      </c>
      <c r="H47" s="12">
        <v>1075</v>
      </c>
      <c r="I47" s="29" t="s">
        <v>102</v>
      </c>
      <c r="J47" s="12">
        <v>500</v>
      </c>
      <c r="K47" s="12">
        <v>820</v>
      </c>
      <c r="L47" s="12">
        <v>635</v>
      </c>
      <c r="M47" s="29" t="s">
        <v>118</v>
      </c>
      <c r="N47" s="12">
        <v>2107</v>
      </c>
      <c r="O47" s="12">
        <v>675</v>
      </c>
      <c r="P47" s="39">
        <f>AVERAGE(D47:H47,I100,J47:L47,M100,N47:O47)</f>
        <v>856</v>
      </c>
      <c r="Q47" s="67">
        <f t="shared" si="1"/>
        <v>49</v>
      </c>
    </row>
    <row r="48" spans="1:17" ht="45" x14ac:dyDescent="0.25">
      <c r="A48" s="24" t="s">
        <v>7</v>
      </c>
      <c r="B48" s="23" t="s">
        <v>6</v>
      </c>
      <c r="C48" s="77">
        <v>265</v>
      </c>
      <c r="D48" s="72"/>
      <c r="E48" s="12">
        <v>220</v>
      </c>
      <c r="F48" s="7">
        <v>405</v>
      </c>
      <c r="G48" s="12">
        <v>550</v>
      </c>
      <c r="H48" s="12"/>
      <c r="I48" s="7"/>
      <c r="J48" s="12">
        <v>250</v>
      </c>
      <c r="K48" s="12">
        <v>270</v>
      </c>
      <c r="L48" s="12">
        <v>275</v>
      </c>
      <c r="M48" s="12"/>
      <c r="N48" s="12">
        <v>548</v>
      </c>
      <c r="O48" s="12">
        <v>465</v>
      </c>
      <c r="P48" s="39">
        <f t="shared" si="0"/>
        <v>372.875</v>
      </c>
      <c r="Q48" s="66">
        <f t="shared" si="1"/>
        <v>-107.875</v>
      </c>
    </row>
    <row r="49" spans="1:17" x14ac:dyDescent="0.25">
      <c r="A49" s="20"/>
      <c r="B49" s="18" t="s">
        <v>5</v>
      </c>
      <c r="C49" s="77">
        <v>265</v>
      </c>
      <c r="D49" s="72"/>
      <c r="E49" s="12"/>
      <c r="F49" s="7"/>
      <c r="G49" s="12"/>
      <c r="H49" s="12"/>
      <c r="I49" s="7"/>
      <c r="J49" s="12"/>
      <c r="K49" s="12"/>
      <c r="L49" s="12"/>
      <c r="M49" s="12"/>
      <c r="N49" s="12"/>
      <c r="O49" s="12"/>
      <c r="P49" s="39"/>
      <c r="Q49" s="66"/>
    </row>
    <row r="50" spans="1:17" ht="60" x14ac:dyDescent="0.25">
      <c r="A50" s="20"/>
      <c r="B50" s="18" t="s">
        <v>4</v>
      </c>
      <c r="C50" s="77">
        <v>360</v>
      </c>
      <c r="D50" s="72">
        <v>450</v>
      </c>
      <c r="E50" s="12">
        <v>550</v>
      </c>
      <c r="F50" s="12"/>
      <c r="G50" s="29" t="s">
        <v>97</v>
      </c>
      <c r="H50" s="29" t="s">
        <v>96</v>
      </c>
      <c r="I50" s="29" t="s">
        <v>102</v>
      </c>
      <c r="J50" s="12">
        <v>500</v>
      </c>
      <c r="K50" s="12">
        <v>525</v>
      </c>
      <c r="L50" s="12">
        <v>275</v>
      </c>
      <c r="M50" s="29" t="s">
        <v>117</v>
      </c>
      <c r="N50" s="12">
        <v>2107</v>
      </c>
      <c r="O50" s="12">
        <v>675</v>
      </c>
      <c r="P50" s="39">
        <f>AVERAGE(D50:F50,G102:I102,J50:L50,M102,N50:O50)</f>
        <v>542.4545454545455</v>
      </c>
      <c r="Q50" s="66">
        <f t="shared" si="1"/>
        <v>-182.4545454545455</v>
      </c>
    </row>
    <row r="51" spans="1:17" ht="45" x14ac:dyDescent="0.25">
      <c r="A51" s="20"/>
      <c r="B51" s="18" t="s">
        <v>3</v>
      </c>
      <c r="C51" s="77">
        <v>725</v>
      </c>
      <c r="D51" s="72">
        <v>450</v>
      </c>
      <c r="E51" s="12">
        <v>550</v>
      </c>
      <c r="F51" s="12">
        <v>405</v>
      </c>
      <c r="G51" s="12">
        <v>1100</v>
      </c>
      <c r="H51" s="12">
        <v>1075</v>
      </c>
      <c r="I51" s="29" t="s">
        <v>102</v>
      </c>
      <c r="J51" s="12">
        <v>500</v>
      </c>
      <c r="K51" s="12">
        <v>525</v>
      </c>
      <c r="L51" s="12">
        <v>275</v>
      </c>
      <c r="M51" s="29" t="s">
        <v>118</v>
      </c>
      <c r="N51" s="12">
        <v>2107</v>
      </c>
      <c r="O51" s="12">
        <v>675</v>
      </c>
      <c r="P51" s="39">
        <f>AVERAGE(J51:L51,M104,N51:O51)</f>
        <v>730.33333333333337</v>
      </c>
      <c r="Q51" s="66">
        <f t="shared" si="1"/>
        <v>-5.3333333333333712</v>
      </c>
    </row>
    <row r="52" spans="1:17" ht="43.5" customHeight="1" x14ac:dyDescent="0.25">
      <c r="A52" s="19" t="s">
        <v>2</v>
      </c>
      <c r="B52" s="16"/>
      <c r="C52" s="80">
        <v>1840</v>
      </c>
      <c r="D52" s="72"/>
      <c r="E52" s="12"/>
      <c r="F52" s="12"/>
      <c r="G52" s="12">
        <v>2750</v>
      </c>
      <c r="H52" s="12"/>
      <c r="I52" s="12"/>
      <c r="J52" s="12"/>
      <c r="K52" s="12"/>
      <c r="L52" s="12"/>
      <c r="M52" s="12"/>
      <c r="N52" s="12"/>
      <c r="O52" s="12"/>
      <c r="P52" s="39">
        <f t="shared" si="0"/>
        <v>2750</v>
      </c>
      <c r="Q52" s="66">
        <f t="shared" si="1"/>
        <v>-910</v>
      </c>
    </row>
    <row r="53" spans="1:17" x14ac:dyDescent="0.25">
      <c r="A53" s="54" t="s">
        <v>1</v>
      </c>
      <c r="B53" s="55"/>
      <c r="C53" s="81">
        <v>3675</v>
      </c>
      <c r="D53" s="73"/>
      <c r="E53" s="56"/>
      <c r="F53" s="56">
        <v>6080</v>
      </c>
      <c r="G53" s="56">
        <v>6600</v>
      </c>
      <c r="H53" s="57"/>
      <c r="I53" s="56"/>
      <c r="J53" s="56"/>
      <c r="K53" s="56">
        <v>1130</v>
      </c>
      <c r="L53" s="57"/>
      <c r="M53" s="56"/>
      <c r="N53" s="56">
        <v>18516</v>
      </c>
      <c r="O53" s="56"/>
      <c r="P53" s="58">
        <f t="shared" si="0"/>
        <v>8081.5</v>
      </c>
      <c r="Q53" s="68">
        <f t="shared" si="1"/>
        <v>-4406.5</v>
      </c>
    </row>
    <row r="54" spans="1:17" ht="60" x14ac:dyDescent="0.25">
      <c r="A54" s="19" t="s">
        <v>0</v>
      </c>
      <c r="B54" s="16"/>
      <c r="C54" s="78">
        <v>1670</v>
      </c>
      <c r="D54" s="72">
        <v>7990</v>
      </c>
      <c r="E54" s="29" t="s">
        <v>93</v>
      </c>
      <c r="F54" s="12"/>
      <c r="G54" s="12"/>
      <c r="H54" s="12">
        <v>4120</v>
      </c>
      <c r="I54" s="12"/>
      <c r="J54" s="12">
        <v>10000</v>
      </c>
      <c r="K54" s="29" t="s">
        <v>108</v>
      </c>
      <c r="L54" s="12">
        <v>3920</v>
      </c>
      <c r="M54" s="12">
        <v>1000</v>
      </c>
      <c r="N54" s="12" t="s">
        <v>132</v>
      </c>
      <c r="O54" s="29" t="s">
        <v>133</v>
      </c>
      <c r="P54" s="69">
        <f>AVERAGE(D54,E106,F54:J54,K106,L54:M54,N106:O106)</f>
        <v>4476.8888888888887</v>
      </c>
      <c r="Q54" s="66">
        <f t="shared" si="1"/>
        <v>-2806.8888888888887</v>
      </c>
    </row>
    <row r="55" spans="1:17" ht="15.75" thickBot="1" x14ac:dyDescent="0.3">
      <c r="A55" s="49" t="s">
        <v>205</v>
      </c>
      <c r="B55" s="50"/>
      <c r="C55" s="75">
        <f>AVERAGE(C2:C54)</f>
        <v>976.04166666666663</v>
      </c>
      <c r="D55" s="74"/>
      <c r="E55" s="60"/>
      <c r="F55" s="60"/>
      <c r="G55" s="59"/>
      <c r="H55" s="59"/>
      <c r="I55" s="59"/>
      <c r="J55" s="59"/>
      <c r="K55" s="61"/>
      <c r="L55" s="61"/>
      <c r="M55" s="61"/>
      <c r="N55" s="61"/>
      <c r="O55" s="61"/>
      <c r="P55" s="83">
        <f>AVERAGE(P2:P54)</f>
        <v>1496.7358002517578</v>
      </c>
      <c r="Q55" s="82">
        <f t="shared" si="1"/>
        <v>-520.69413358509121</v>
      </c>
    </row>
    <row r="56" spans="1:17" x14ac:dyDescent="0.25">
      <c r="A56" s="44"/>
      <c r="B56" s="33"/>
      <c r="C56" s="33"/>
      <c r="D56" s="42"/>
      <c r="E56" s="46"/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1"/>
      <c r="Q56" s="1"/>
    </row>
    <row r="57" spans="1:17" x14ac:dyDescent="0.25">
      <c r="A57" s="33"/>
      <c r="B57" s="33"/>
      <c r="C57" s="33"/>
      <c r="D57" s="42"/>
      <c r="E57" s="46"/>
      <c r="F57" s="43"/>
      <c r="G57" s="42"/>
      <c r="H57" s="42"/>
      <c r="I57" s="42"/>
      <c r="J57" s="42"/>
      <c r="K57" s="42"/>
      <c r="L57" s="42"/>
      <c r="M57" s="42"/>
      <c r="N57" s="42"/>
      <c r="O57" s="42"/>
      <c r="P57" s="1"/>
      <c r="Q57" s="1"/>
    </row>
    <row r="58" spans="1:17" x14ac:dyDescent="0.25">
      <c r="A58" s="33"/>
      <c r="B58" s="33"/>
      <c r="C58" s="33"/>
      <c r="E58" s="43"/>
      <c r="F58" s="43"/>
      <c r="G58" s="42"/>
      <c r="H58" s="42"/>
      <c r="I58" s="44"/>
      <c r="J58" s="42"/>
      <c r="K58" s="47"/>
      <c r="L58" s="43"/>
      <c r="M58" s="43"/>
      <c r="N58" s="42"/>
      <c r="O58" s="47"/>
      <c r="P58" s="1"/>
      <c r="Q58" s="1"/>
    </row>
    <row r="59" spans="1:17" x14ac:dyDescent="0.25">
      <c r="A59" s="33"/>
      <c r="B59" s="33"/>
      <c r="C59" s="33"/>
      <c r="E59" s="43"/>
      <c r="F59" s="45"/>
      <c r="G59" s="33"/>
      <c r="H59" s="33"/>
      <c r="I59" s="42"/>
      <c r="J59" s="33"/>
      <c r="K59" s="42"/>
      <c r="L59" s="42"/>
      <c r="M59" s="42"/>
      <c r="N59" s="42"/>
      <c r="O59" s="42"/>
      <c r="P59" s="42"/>
      <c r="Q59" s="1"/>
    </row>
    <row r="60" spans="1:17" x14ac:dyDescent="0.25">
      <c r="A60" s="33"/>
      <c r="B60" s="33"/>
      <c r="C60" s="33"/>
      <c r="E60" s="46"/>
      <c r="F60" s="45"/>
      <c r="G60" s="33"/>
      <c r="H60" s="33"/>
      <c r="I60" s="42"/>
      <c r="J60" s="33"/>
      <c r="K60" s="33"/>
      <c r="L60" s="33"/>
      <c r="M60" s="33"/>
      <c r="N60" s="33"/>
      <c r="O60" s="33"/>
      <c r="P60" s="42"/>
      <c r="Q60" s="1"/>
    </row>
    <row r="61" spans="1:17" hidden="1" x14ac:dyDescent="0.25">
      <c r="A61" s="33"/>
      <c r="B61" s="33"/>
      <c r="C61" s="33"/>
      <c r="D61" s="4" t="s">
        <v>191</v>
      </c>
      <c r="E61" s="9"/>
      <c r="F61" s="7"/>
      <c r="G61" s="5"/>
      <c r="H61" s="5"/>
      <c r="I61" s="51"/>
      <c r="J61" s="5"/>
      <c r="K61" s="5"/>
      <c r="L61" s="5"/>
      <c r="M61" s="5"/>
      <c r="N61" s="5"/>
      <c r="O61" s="5"/>
      <c r="P61" s="33"/>
    </row>
    <row r="62" spans="1:17" hidden="1" x14ac:dyDescent="0.25">
      <c r="D62" s="52" t="s">
        <v>192</v>
      </c>
      <c r="E62" s="5"/>
      <c r="F62" s="5"/>
      <c r="G62" s="5"/>
      <c r="H62" s="5">
        <v>1040</v>
      </c>
      <c r="I62" s="51">
        <v>1000</v>
      </c>
      <c r="J62" s="5"/>
      <c r="K62" s="5"/>
      <c r="L62" s="5"/>
      <c r="M62" s="5">
        <v>300</v>
      </c>
      <c r="N62" s="5"/>
      <c r="O62" s="5"/>
      <c r="P62" s="33"/>
    </row>
    <row r="63" spans="1:17" hidden="1" x14ac:dyDescent="0.25">
      <c r="D63" s="52"/>
      <c r="E63" s="5"/>
      <c r="F63" s="5"/>
      <c r="G63" s="5"/>
      <c r="H63" s="5"/>
      <c r="I63" s="51"/>
      <c r="J63" s="5"/>
      <c r="K63" s="5"/>
      <c r="L63" s="5"/>
      <c r="M63" s="5"/>
      <c r="N63" s="5"/>
      <c r="O63" s="5"/>
      <c r="P63" s="33"/>
    </row>
    <row r="64" spans="1:17" hidden="1" x14ac:dyDescent="0.25">
      <c r="D64" s="52" t="s">
        <v>193</v>
      </c>
      <c r="E64" s="5"/>
      <c r="F64" s="5"/>
      <c r="G64" s="5"/>
      <c r="H64" s="5"/>
      <c r="I64" s="5">
        <v>1000</v>
      </c>
      <c r="J64" s="5"/>
      <c r="K64" s="5"/>
      <c r="L64" s="5"/>
      <c r="M64" s="5">
        <v>150</v>
      </c>
      <c r="N64" s="5"/>
      <c r="O64" s="5"/>
      <c r="P64" s="33"/>
    </row>
    <row r="65" spans="4:16" hidden="1" x14ac:dyDescent="0.25">
      <c r="D65" s="5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33"/>
    </row>
    <row r="66" spans="4:16" hidden="1" x14ac:dyDescent="0.25">
      <c r="D66" s="52" t="s">
        <v>36</v>
      </c>
      <c r="E66" s="5"/>
      <c r="F66" s="5"/>
      <c r="G66" s="5"/>
      <c r="H66" s="5">
        <v>1040</v>
      </c>
      <c r="I66" s="5">
        <v>255</v>
      </c>
      <c r="J66" s="5"/>
      <c r="K66" s="5"/>
      <c r="L66" s="5">
        <v>1020</v>
      </c>
      <c r="M66" s="5">
        <v>300</v>
      </c>
      <c r="N66" s="5"/>
      <c r="O66" s="5"/>
    </row>
    <row r="67" spans="4:16" hidden="1" x14ac:dyDescent="0.25">
      <c r="D67" s="5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4:16" ht="30" hidden="1" x14ac:dyDescent="0.25">
      <c r="D68" s="53" t="s">
        <v>194</v>
      </c>
      <c r="E68" s="5"/>
      <c r="F68" s="5"/>
      <c r="G68" s="5"/>
      <c r="H68" s="5"/>
      <c r="I68" s="5"/>
      <c r="J68" s="5"/>
      <c r="K68" s="5"/>
      <c r="L68" s="5">
        <v>635</v>
      </c>
      <c r="M68" s="5"/>
      <c r="N68" s="5"/>
      <c r="O68" s="5"/>
    </row>
    <row r="69" spans="4:16" hidden="1" x14ac:dyDescent="0.25">
      <c r="D69" s="5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4:16" hidden="1" x14ac:dyDescent="0.25">
      <c r="D70" s="52" t="s">
        <v>195</v>
      </c>
      <c r="E70" s="5"/>
      <c r="F70" s="5"/>
      <c r="G70" s="5"/>
      <c r="H70" s="5"/>
      <c r="I70" s="5"/>
      <c r="J70" s="5"/>
      <c r="K70" s="5"/>
      <c r="L70" s="5"/>
      <c r="M70" s="5">
        <v>300</v>
      </c>
      <c r="N70" s="5"/>
      <c r="O70" s="5"/>
    </row>
    <row r="71" spans="4:16" hidden="1" x14ac:dyDescent="0.25">
      <c r="D71" s="5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4:16" hidden="1" x14ac:dyDescent="0.25">
      <c r="D72" s="52" t="s">
        <v>197</v>
      </c>
      <c r="E72" s="5"/>
      <c r="F72" s="5"/>
      <c r="G72" s="5">
        <v>560</v>
      </c>
      <c r="H72" s="5"/>
      <c r="I72" s="5"/>
      <c r="J72" s="5"/>
      <c r="K72" s="5"/>
      <c r="L72" s="5">
        <v>275</v>
      </c>
      <c r="M72" s="5"/>
      <c r="N72" s="5"/>
      <c r="O72" s="5"/>
    </row>
    <row r="73" spans="4:16" hidden="1" x14ac:dyDescent="0.25">
      <c r="D73" s="5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4:16" hidden="1" x14ac:dyDescent="0.25">
      <c r="D74" s="52" t="s">
        <v>196</v>
      </c>
      <c r="E74" s="5"/>
      <c r="F74" s="5"/>
      <c r="G74" s="5">
        <v>600</v>
      </c>
      <c r="H74" s="5"/>
      <c r="I74" s="5"/>
      <c r="J74" s="5"/>
      <c r="K74" s="5"/>
      <c r="L74" s="5"/>
      <c r="M74" s="5"/>
      <c r="N74" s="5"/>
      <c r="O74" s="5"/>
    </row>
    <row r="75" spans="4:16" hidden="1" x14ac:dyDescent="0.25">
      <c r="D75" s="5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4:16" hidden="1" x14ac:dyDescent="0.25">
      <c r="D76" s="52" t="s">
        <v>198</v>
      </c>
      <c r="E76" s="5"/>
      <c r="F76" s="5"/>
      <c r="G76" s="5">
        <v>5375</v>
      </c>
      <c r="H76" s="5"/>
      <c r="I76" s="5"/>
      <c r="J76" s="5">
        <v>5750</v>
      </c>
      <c r="K76" s="5"/>
      <c r="L76" s="5"/>
      <c r="M76" s="5"/>
      <c r="N76" s="5">
        <v>4709</v>
      </c>
      <c r="O76" s="5"/>
    </row>
    <row r="77" spans="4:16" hidden="1" x14ac:dyDescent="0.25">
      <c r="D77" s="5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4:16" hidden="1" x14ac:dyDescent="0.25">
      <c r="D78" s="52" t="s">
        <v>199</v>
      </c>
      <c r="E78" s="5"/>
      <c r="F78" s="5">
        <v>2115</v>
      </c>
      <c r="G78" s="5">
        <v>5750</v>
      </c>
      <c r="H78" s="5"/>
      <c r="I78" s="5"/>
      <c r="J78" s="5">
        <v>6500</v>
      </c>
      <c r="K78" s="5"/>
      <c r="L78" s="5"/>
      <c r="M78" s="5"/>
      <c r="N78" s="5">
        <v>5209</v>
      </c>
      <c r="O78" s="5">
        <v>1523</v>
      </c>
    </row>
    <row r="79" spans="4:16" hidden="1" x14ac:dyDescent="0.25">
      <c r="D79" s="5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4:16" hidden="1" x14ac:dyDescent="0.25">
      <c r="D80" s="52" t="s">
        <v>200</v>
      </c>
      <c r="E80" s="5"/>
      <c r="F80" s="5">
        <v>3065</v>
      </c>
      <c r="G80" s="5">
        <v>6500</v>
      </c>
      <c r="H80" s="5"/>
      <c r="I80" s="5"/>
      <c r="J80" s="5">
        <v>8000</v>
      </c>
      <c r="K80" s="5"/>
      <c r="L80" s="5"/>
      <c r="M80" s="5"/>
      <c r="N80" s="5">
        <v>6209</v>
      </c>
      <c r="O80" s="5">
        <v>2023</v>
      </c>
    </row>
    <row r="81" spans="4:15" hidden="1" x14ac:dyDescent="0.25">
      <c r="D81" s="5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4:15" hidden="1" x14ac:dyDescent="0.25">
      <c r="D82" s="52" t="s">
        <v>197</v>
      </c>
      <c r="E82" s="5"/>
      <c r="F82" s="5"/>
      <c r="G82" s="5">
        <v>560</v>
      </c>
      <c r="H82" s="5"/>
      <c r="I82" s="5"/>
      <c r="J82" s="5"/>
      <c r="K82" s="5"/>
      <c r="L82" s="5">
        <v>275</v>
      </c>
      <c r="M82" s="5"/>
      <c r="N82" s="5"/>
      <c r="O82" s="5"/>
    </row>
    <row r="83" spans="4:15" hidden="1" x14ac:dyDescent="0.25">
      <c r="D83" s="5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4:15" hidden="1" x14ac:dyDescent="0.25">
      <c r="D84" s="52" t="s">
        <v>196</v>
      </c>
      <c r="E84" s="5"/>
      <c r="F84" s="5"/>
      <c r="G84" s="5">
        <v>600</v>
      </c>
      <c r="H84" s="5"/>
      <c r="I84" s="5"/>
      <c r="J84" s="5"/>
      <c r="K84" s="5"/>
      <c r="L84" s="5"/>
      <c r="M84" s="5"/>
      <c r="N84" s="5"/>
      <c r="O84" s="5"/>
    </row>
    <row r="85" spans="4:15" hidden="1" x14ac:dyDescent="0.25">
      <c r="D85" s="5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4:15" hidden="1" x14ac:dyDescent="0.25">
      <c r="D86" s="52" t="s">
        <v>198</v>
      </c>
      <c r="E86" s="5"/>
      <c r="F86" s="5"/>
      <c r="G86" s="5">
        <v>5375</v>
      </c>
      <c r="H86" s="5"/>
      <c r="I86" s="5"/>
      <c r="J86" s="5">
        <v>5750</v>
      </c>
      <c r="K86" s="5"/>
      <c r="L86" s="5"/>
      <c r="M86" s="5"/>
      <c r="N86" s="5">
        <v>4709</v>
      </c>
      <c r="O86" s="5"/>
    </row>
    <row r="87" spans="4:15" hidden="1" x14ac:dyDescent="0.25">
      <c r="D87" s="5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4:15" hidden="1" x14ac:dyDescent="0.25">
      <c r="D88" s="52" t="s">
        <v>199</v>
      </c>
      <c r="E88" s="5"/>
      <c r="F88" s="5">
        <v>2115</v>
      </c>
      <c r="G88" s="5">
        <v>5750</v>
      </c>
      <c r="H88" s="5"/>
      <c r="I88" s="5"/>
      <c r="J88" s="5">
        <v>6500</v>
      </c>
      <c r="K88" s="5"/>
      <c r="L88" s="5"/>
      <c r="M88" s="5"/>
      <c r="N88" s="5">
        <v>5209</v>
      </c>
      <c r="O88" s="5">
        <v>1523</v>
      </c>
    </row>
    <row r="89" spans="4:15" hidden="1" x14ac:dyDescent="0.25">
      <c r="D89" s="5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4:15" hidden="1" x14ac:dyDescent="0.25">
      <c r="D90" s="52" t="s">
        <v>200</v>
      </c>
      <c r="E90" s="5"/>
      <c r="F90" s="5">
        <v>3065</v>
      </c>
      <c r="G90" s="5">
        <v>6500</v>
      </c>
      <c r="H90" s="5"/>
      <c r="I90" s="5"/>
      <c r="J90" s="5">
        <v>8000</v>
      </c>
      <c r="K90" s="5"/>
      <c r="L90" s="5"/>
      <c r="M90" s="5"/>
      <c r="N90" s="5">
        <v>6209</v>
      </c>
      <c r="O90" s="5">
        <v>2023</v>
      </c>
    </row>
    <row r="91" spans="4:15" hidden="1" x14ac:dyDescent="0.25">
      <c r="D91" s="5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4:15" hidden="1" x14ac:dyDescent="0.25">
      <c r="D92" s="52" t="s">
        <v>201</v>
      </c>
      <c r="E92" s="5"/>
      <c r="F92" s="5"/>
      <c r="G92" s="5">
        <v>560</v>
      </c>
      <c r="H92" s="5"/>
      <c r="I92" s="5">
        <v>255</v>
      </c>
      <c r="J92" s="5">
        <v>500</v>
      </c>
      <c r="K92" s="5"/>
      <c r="L92" s="5">
        <v>275</v>
      </c>
      <c r="M92" s="5">
        <v>150</v>
      </c>
      <c r="N92" s="5">
        <v>859</v>
      </c>
      <c r="O92" s="5">
        <v>465</v>
      </c>
    </row>
    <row r="93" spans="4:15" hidden="1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4:15" hidden="1" x14ac:dyDescent="0.25">
      <c r="D94" s="52" t="s">
        <v>202</v>
      </c>
      <c r="E94" s="5"/>
      <c r="F94" s="5"/>
      <c r="G94" s="5">
        <v>200</v>
      </c>
      <c r="H94" s="5">
        <v>280</v>
      </c>
      <c r="I94" s="5">
        <v>255</v>
      </c>
      <c r="J94" s="5"/>
      <c r="K94" s="5"/>
      <c r="L94" s="5"/>
      <c r="M94" s="5">
        <v>150</v>
      </c>
      <c r="N94" s="5"/>
      <c r="O94" s="5"/>
    </row>
    <row r="95" spans="4:15" hidden="1" x14ac:dyDescent="0.25">
      <c r="D95" s="5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4:15" hidden="1" x14ac:dyDescent="0.25">
      <c r="D96" s="52" t="s">
        <v>203</v>
      </c>
      <c r="E96" s="5"/>
      <c r="F96" s="5"/>
      <c r="G96" s="5"/>
      <c r="H96" s="5"/>
      <c r="I96" s="5">
        <v>255</v>
      </c>
      <c r="J96" s="5"/>
      <c r="K96" s="5"/>
      <c r="L96" s="5"/>
      <c r="M96" s="5">
        <v>300</v>
      </c>
      <c r="N96" s="5"/>
      <c r="O96" s="5"/>
    </row>
    <row r="97" spans="4:15" hidden="1" x14ac:dyDescent="0.25">
      <c r="D97" s="5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4:15" hidden="1" x14ac:dyDescent="0.25">
      <c r="D98" s="52" t="s">
        <v>202</v>
      </c>
      <c r="E98" s="5"/>
      <c r="F98" s="5"/>
      <c r="G98" s="5">
        <v>200</v>
      </c>
      <c r="H98" s="5">
        <v>280</v>
      </c>
      <c r="I98" s="5">
        <v>255</v>
      </c>
      <c r="J98" s="5"/>
      <c r="K98" s="5"/>
      <c r="L98" s="5"/>
      <c r="M98" s="5">
        <v>150</v>
      </c>
      <c r="N98" s="5"/>
      <c r="O98" s="5"/>
    </row>
    <row r="99" spans="4:15" hidden="1" x14ac:dyDescent="0.25">
      <c r="D99" s="5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4:15" hidden="1" x14ac:dyDescent="0.25">
      <c r="D100" s="52" t="s">
        <v>203</v>
      </c>
      <c r="E100" s="5"/>
      <c r="F100" s="5"/>
      <c r="G100" s="5"/>
      <c r="H100" s="5"/>
      <c r="I100" s="5">
        <v>255</v>
      </c>
      <c r="J100" s="5"/>
      <c r="K100" s="5"/>
      <c r="L100" s="5"/>
      <c r="M100" s="5">
        <v>300</v>
      </c>
      <c r="N100" s="5"/>
      <c r="O100" s="5"/>
    </row>
    <row r="101" spans="4:15" hidden="1" x14ac:dyDescent="0.25">
      <c r="D101" s="5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4:15" hidden="1" x14ac:dyDescent="0.25">
      <c r="D102" s="52" t="s">
        <v>202</v>
      </c>
      <c r="E102" s="5"/>
      <c r="F102" s="5"/>
      <c r="G102" s="5">
        <v>200</v>
      </c>
      <c r="H102" s="5">
        <v>280</v>
      </c>
      <c r="I102" s="5">
        <v>255</v>
      </c>
      <c r="J102" s="5"/>
      <c r="K102" s="5"/>
      <c r="L102" s="5"/>
      <c r="M102" s="5">
        <v>150</v>
      </c>
      <c r="N102" s="5"/>
      <c r="O102" s="5"/>
    </row>
    <row r="103" spans="4:15" hidden="1" x14ac:dyDescent="0.25">
      <c r="D103" s="5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4:15" hidden="1" x14ac:dyDescent="0.25">
      <c r="D104" s="52" t="s">
        <v>203</v>
      </c>
      <c r="E104" s="5"/>
      <c r="F104" s="5"/>
      <c r="G104" s="5"/>
      <c r="H104" s="5"/>
      <c r="I104" s="5">
        <v>255</v>
      </c>
      <c r="J104" s="5"/>
      <c r="K104" s="5"/>
      <c r="L104" s="5"/>
      <c r="M104" s="5">
        <v>300</v>
      </c>
      <c r="N104" s="5"/>
      <c r="O104" s="5"/>
    </row>
    <row r="105" spans="4:15" hidden="1" x14ac:dyDescent="0.25">
      <c r="D105" s="5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4:15" hidden="1" x14ac:dyDescent="0.25">
      <c r="D106" s="52" t="s">
        <v>204</v>
      </c>
      <c r="E106" s="5">
        <v>3500</v>
      </c>
      <c r="F106" s="5"/>
      <c r="G106" s="5"/>
      <c r="H106" s="5"/>
      <c r="I106" s="5"/>
      <c r="J106" s="5"/>
      <c r="K106" s="5">
        <v>1790</v>
      </c>
      <c r="L106" s="5"/>
      <c r="M106" s="5"/>
      <c r="N106" s="5">
        <v>4162</v>
      </c>
      <c r="O106" s="5">
        <v>3810</v>
      </c>
    </row>
  </sheetData>
  <mergeCells count="4">
    <mergeCell ref="A2:A8"/>
    <mergeCell ref="A12:A18"/>
    <mergeCell ref="A19:A21"/>
    <mergeCell ref="A22:A24"/>
  </mergeCells>
  <pageMargins left="0.7" right="0.7" top="0.75" bottom="0.75" header="0.3" footer="0.3"/>
  <pageSetup orientation="portrait" r:id="rId1"/>
  <ignoredErrors>
    <ignoredError sqref="P2:P7 P9:P10 P12 P14 P18:P25 P31 P37 P39 P43:P44 P47:P48 P52:P53 P16 P27:P28 P33:P34 P42 P46 P50" formulaRange="1"/>
    <ignoredError sqref="P8 P38" formula="1"/>
    <ignoredError sqref="P11 P15 P26 P3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P13" sqref="P13"/>
    </sheetView>
  </sheetViews>
  <sheetFormatPr defaultRowHeight="15" x14ac:dyDescent="0.25"/>
  <cols>
    <col min="1" max="1" width="12.42578125" customWidth="1"/>
    <col min="2" max="2" width="11.5703125" customWidth="1"/>
    <col min="3" max="3" width="12.28515625" customWidth="1"/>
    <col min="4" max="4" width="11.7109375" customWidth="1"/>
    <col min="5" max="5" width="20.28515625" customWidth="1"/>
    <col min="6" max="6" width="14.42578125" customWidth="1"/>
    <col min="7" max="7" width="11" customWidth="1"/>
    <col min="8" max="8" width="11.42578125" customWidth="1"/>
    <col min="9" max="9" width="15" customWidth="1"/>
    <col min="10" max="10" width="12.42578125" customWidth="1"/>
    <col min="11" max="11" width="22.140625" customWidth="1"/>
    <col min="12" max="12" width="14.140625" customWidth="1"/>
    <col min="13" max="13" width="27.28515625" customWidth="1"/>
    <col min="14" max="14" width="16.5703125" customWidth="1"/>
    <col min="15" max="15" width="14.28515625" customWidth="1"/>
    <col min="16" max="16" width="13.140625" customWidth="1"/>
  </cols>
  <sheetData>
    <row r="1" spans="1:16" x14ac:dyDescent="0.25">
      <c r="B1" s="91" t="s">
        <v>188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6" ht="30" x14ac:dyDescent="0.25">
      <c r="A2" s="10" t="s">
        <v>65</v>
      </c>
      <c r="B2" s="4" t="s">
        <v>63</v>
      </c>
      <c r="C2" s="4" t="s">
        <v>62</v>
      </c>
      <c r="D2" s="4" t="s">
        <v>61</v>
      </c>
      <c r="E2" s="4" t="s">
        <v>60</v>
      </c>
      <c r="F2" s="4" t="s">
        <v>58</v>
      </c>
      <c r="G2" s="4" t="s">
        <v>59</v>
      </c>
      <c r="H2" s="4" t="s">
        <v>57</v>
      </c>
      <c r="I2" s="4" t="s">
        <v>56</v>
      </c>
      <c r="J2" s="10" t="s">
        <v>179</v>
      </c>
      <c r="K2" s="4" t="s">
        <v>54</v>
      </c>
      <c r="L2" s="4" t="s">
        <v>53</v>
      </c>
      <c r="M2" s="4" t="s">
        <v>52</v>
      </c>
      <c r="N2" s="4" t="s">
        <v>51</v>
      </c>
      <c r="O2" s="10" t="s">
        <v>138</v>
      </c>
      <c r="P2" s="10" t="s">
        <v>86</v>
      </c>
    </row>
    <row r="3" spans="1:16" ht="30" x14ac:dyDescent="0.25">
      <c r="A3" s="10" t="s">
        <v>140</v>
      </c>
      <c r="B3" s="37">
        <v>420</v>
      </c>
      <c r="C3" s="7">
        <v>450</v>
      </c>
      <c r="D3" s="7">
        <v>440</v>
      </c>
      <c r="E3" s="7">
        <v>1345</v>
      </c>
      <c r="F3" s="7">
        <v>250</v>
      </c>
      <c r="G3" s="7">
        <v>330</v>
      </c>
      <c r="H3" s="7">
        <v>500</v>
      </c>
      <c r="I3" s="7">
        <v>1000</v>
      </c>
      <c r="J3" s="7">
        <v>340</v>
      </c>
      <c r="K3" s="7">
        <v>490</v>
      </c>
      <c r="L3" s="7">
        <v>275</v>
      </c>
      <c r="M3" s="7">
        <v>1228</v>
      </c>
      <c r="N3" s="7">
        <v>465</v>
      </c>
      <c r="O3" s="39">
        <f>AVERAGE(C3:N3)</f>
        <v>592.75</v>
      </c>
      <c r="P3" s="40">
        <f>B3-O3</f>
        <v>-172.75</v>
      </c>
    </row>
    <row r="4" spans="1:16" ht="30" x14ac:dyDescent="0.25">
      <c r="A4" s="10" t="s">
        <v>141</v>
      </c>
      <c r="B4" s="37">
        <v>290</v>
      </c>
      <c r="C4" s="7">
        <v>450</v>
      </c>
      <c r="D4" s="7">
        <v>330</v>
      </c>
      <c r="E4" s="7">
        <v>1170</v>
      </c>
      <c r="F4" s="7">
        <v>500</v>
      </c>
      <c r="G4" s="7">
        <v>410</v>
      </c>
      <c r="H4" s="7">
        <v>400</v>
      </c>
      <c r="I4" s="7">
        <v>650</v>
      </c>
      <c r="J4" s="7">
        <v>245</v>
      </c>
      <c r="K4" s="7">
        <v>400</v>
      </c>
      <c r="L4" s="7">
        <v>275</v>
      </c>
      <c r="M4" s="7">
        <v>478</v>
      </c>
      <c r="N4" s="7">
        <v>300</v>
      </c>
      <c r="O4" s="39">
        <f>AVERAGE(C4:N4)</f>
        <v>467.33333333333331</v>
      </c>
      <c r="P4" s="40">
        <f>B4-O4</f>
        <v>-177.33333333333331</v>
      </c>
    </row>
    <row r="5" spans="1:16" ht="45" x14ac:dyDescent="0.25">
      <c r="A5" s="35" t="s">
        <v>142</v>
      </c>
      <c r="B5" s="37">
        <v>320</v>
      </c>
      <c r="C5" s="7">
        <v>450</v>
      </c>
      <c r="D5" s="7">
        <v>440</v>
      </c>
      <c r="E5" s="7">
        <v>1305</v>
      </c>
      <c r="F5" s="7">
        <v>500</v>
      </c>
      <c r="G5" s="7">
        <v>410</v>
      </c>
      <c r="H5" s="7">
        <v>400</v>
      </c>
      <c r="I5" s="7">
        <v>1000</v>
      </c>
      <c r="J5" s="7">
        <v>365</v>
      </c>
      <c r="K5" s="7">
        <v>400</v>
      </c>
      <c r="L5" s="7">
        <v>345</v>
      </c>
      <c r="M5" s="7">
        <v>2429</v>
      </c>
      <c r="N5" s="7">
        <v>465</v>
      </c>
      <c r="O5" s="39">
        <f>AVERAGE(C5:N5)</f>
        <v>709.08333333333337</v>
      </c>
      <c r="P5" s="40">
        <f>B5-O5</f>
        <v>-389.08333333333337</v>
      </c>
    </row>
    <row r="6" spans="1:16" ht="30" x14ac:dyDescent="0.25">
      <c r="A6" s="35" t="s">
        <v>143</v>
      </c>
      <c r="B6" s="37">
        <v>550</v>
      </c>
      <c r="C6" s="7">
        <v>705</v>
      </c>
      <c r="D6" s="7">
        <v>550</v>
      </c>
      <c r="E6" s="7">
        <v>1470</v>
      </c>
      <c r="F6" s="7">
        <v>550</v>
      </c>
      <c r="G6" s="7">
        <v>820</v>
      </c>
      <c r="H6" s="7">
        <v>760</v>
      </c>
      <c r="I6" s="7">
        <v>1000</v>
      </c>
      <c r="J6" s="7">
        <v>365</v>
      </c>
      <c r="K6" s="7">
        <v>785</v>
      </c>
      <c r="L6" s="7">
        <v>495</v>
      </c>
      <c r="M6" s="7">
        <v>2429</v>
      </c>
      <c r="N6" s="7">
        <v>465</v>
      </c>
      <c r="O6" s="39">
        <f>AVERAGE(C6:N6)</f>
        <v>866.16666666666663</v>
      </c>
      <c r="P6" s="40">
        <f>B6-O6</f>
        <v>-316.16666666666663</v>
      </c>
    </row>
    <row r="7" spans="1:16" ht="30" x14ac:dyDescent="0.25">
      <c r="A7" s="35" t="s">
        <v>147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ht="30" x14ac:dyDescent="0.25">
      <c r="A8" s="36" t="s">
        <v>144</v>
      </c>
      <c r="B8" s="37">
        <v>250</v>
      </c>
      <c r="C8" s="7">
        <v>865</v>
      </c>
      <c r="D8" s="7">
        <v>550</v>
      </c>
      <c r="E8" s="7">
        <v>480</v>
      </c>
      <c r="F8" s="7">
        <v>550</v>
      </c>
      <c r="G8" s="7">
        <v>410</v>
      </c>
      <c r="H8" s="7">
        <v>415</v>
      </c>
      <c r="I8" s="7">
        <v>1000</v>
      </c>
      <c r="J8" s="7">
        <v>365</v>
      </c>
      <c r="K8" s="7">
        <v>400</v>
      </c>
      <c r="L8" s="7">
        <v>150</v>
      </c>
      <c r="M8" s="7">
        <v>1058</v>
      </c>
      <c r="N8" s="7">
        <v>465</v>
      </c>
      <c r="O8" s="7">
        <f>AVERAGE(C8:N8)</f>
        <v>559</v>
      </c>
      <c r="P8" s="41">
        <f t="shared" ref="P8:P13" si="0">B8-O8</f>
        <v>-309</v>
      </c>
    </row>
    <row r="9" spans="1:16" ht="30" x14ac:dyDescent="0.25">
      <c r="A9" s="36" t="s">
        <v>145</v>
      </c>
      <c r="B9" s="37">
        <v>630</v>
      </c>
      <c r="C9" s="7"/>
      <c r="D9" s="7">
        <v>1000</v>
      </c>
      <c r="E9" s="7">
        <v>1470</v>
      </c>
      <c r="F9" s="7">
        <v>3300</v>
      </c>
      <c r="G9" s="7">
        <v>1120</v>
      </c>
      <c r="H9" s="7">
        <v>1110</v>
      </c>
      <c r="I9" s="7"/>
      <c r="J9" s="7"/>
      <c r="K9" s="7">
        <v>1065</v>
      </c>
      <c r="L9" s="7"/>
      <c r="M9" s="7">
        <v>6406</v>
      </c>
      <c r="N9" s="7"/>
      <c r="O9" s="39">
        <f>AVERAGE(C9:N9)</f>
        <v>2210.1428571428573</v>
      </c>
      <c r="P9" s="40">
        <f t="shared" si="0"/>
        <v>-1580.1428571428573</v>
      </c>
    </row>
    <row r="10" spans="1:16" x14ac:dyDescent="0.25">
      <c r="A10" s="36" t="s">
        <v>146</v>
      </c>
      <c r="B10" s="37">
        <v>1260</v>
      </c>
      <c r="C10" s="7">
        <v>3580</v>
      </c>
      <c r="D10" s="7">
        <v>2500</v>
      </c>
      <c r="E10" s="7">
        <v>4700</v>
      </c>
      <c r="F10" s="7">
        <v>6600</v>
      </c>
      <c r="G10" s="7">
        <v>2790</v>
      </c>
      <c r="H10" s="7">
        <v>2460</v>
      </c>
      <c r="I10" s="7">
        <v>2500</v>
      </c>
      <c r="J10" s="7">
        <v>855</v>
      </c>
      <c r="K10" s="7">
        <v>2655</v>
      </c>
      <c r="L10" s="7"/>
      <c r="M10" s="7">
        <v>8620</v>
      </c>
      <c r="N10" s="7">
        <v>3515</v>
      </c>
      <c r="O10" s="39">
        <f>AVERAGE(C10:N10)</f>
        <v>3706.818181818182</v>
      </c>
      <c r="P10" s="40">
        <f t="shared" si="0"/>
        <v>-2446.818181818182</v>
      </c>
    </row>
    <row r="11" spans="1:16" x14ac:dyDescent="0.25">
      <c r="A11" s="35" t="s">
        <v>148</v>
      </c>
      <c r="B11" s="37">
        <v>200</v>
      </c>
      <c r="C11" s="7">
        <v>200</v>
      </c>
      <c r="D11" s="9">
        <v>200</v>
      </c>
      <c r="E11" s="7">
        <v>140</v>
      </c>
      <c r="F11" s="7">
        <v>275</v>
      </c>
      <c r="G11" s="7">
        <v>165</v>
      </c>
      <c r="H11" s="7"/>
      <c r="I11" s="7">
        <v>350</v>
      </c>
      <c r="J11" s="7">
        <v>245</v>
      </c>
      <c r="K11" s="7"/>
      <c r="L11" s="7">
        <v>113</v>
      </c>
      <c r="M11" s="7"/>
      <c r="N11" s="7"/>
      <c r="O11" s="7">
        <f>AVERAGE(C11:N11)</f>
        <v>211</v>
      </c>
      <c r="P11" s="41">
        <f t="shared" si="0"/>
        <v>-11</v>
      </c>
    </row>
    <row r="12" spans="1:16" ht="30" x14ac:dyDescent="0.25">
      <c r="A12" s="35" t="s">
        <v>149</v>
      </c>
      <c r="B12" s="37">
        <v>400</v>
      </c>
      <c r="C12" s="7"/>
      <c r="D12" s="7">
        <v>300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AVERAGE(C12:N12)</f>
        <v>300</v>
      </c>
      <c r="P12" s="7">
        <f t="shared" si="0"/>
        <v>100</v>
      </c>
    </row>
    <row r="13" spans="1:16" ht="30.75" customHeight="1" x14ac:dyDescent="0.25">
      <c r="A13" s="4" t="s">
        <v>205</v>
      </c>
      <c r="B13" s="84">
        <f>AVERAGE(B3:B6,B8:B12)</f>
        <v>480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85">
        <f>AVERAGE(O3:O6,O8:O12)</f>
        <v>1069.1438191438192</v>
      </c>
      <c r="P13" s="86">
        <f t="shared" si="0"/>
        <v>-589.1438191438192</v>
      </c>
    </row>
    <row r="14" spans="1:16" ht="135" x14ac:dyDescent="0.25">
      <c r="A14" s="2" t="s">
        <v>180</v>
      </c>
      <c r="E14" s="38" t="s">
        <v>181</v>
      </c>
      <c r="J14" s="38" t="s">
        <v>182</v>
      </c>
      <c r="K14" s="38" t="s">
        <v>183</v>
      </c>
      <c r="M14" s="38" t="s">
        <v>184</v>
      </c>
      <c r="N14" s="38" t="s">
        <v>185</v>
      </c>
    </row>
  </sheetData>
  <mergeCells count="2">
    <mergeCell ref="B1:O1"/>
    <mergeCell ref="B7:P7"/>
  </mergeCells>
  <pageMargins left="0.7" right="0.7" top="0.75" bottom="0.75" header="0.3" footer="0.3"/>
  <pageSetup orientation="portrait" r:id="rId1"/>
  <ignoredErrors>
    <ignoredError sqref="O3:O6 O8:O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P8" sqref="P8"/>
    </sheetView>
  </sheetViews>
  <sheetFormatPr defaultRowHeight="15" x14ac:dyDescent="0.25"/>
  <cols>
    <col min="1" max="1" width="13.7109375" customWidth="1"/>
    <col min="2" max="2" width="12.28515625" customWidth="1"/>
    <col min="3" max="3" width="13.85546875" customWidth="1"/>
    <col min="4" max="4" width="15" customWidth="1"/>
    <col min="5" max="5" width="15.140625" customWidth="1"/>
    <col min="6" max="6" width="21.7109375" customWidth="1"/>
    <col min="7" max="7" width="11.42578125" customWidth="1"/>
    <col min="8" max="8" width="12.28515625" customWidth="1"/>
    <col min="9" max="9" width="15.7109375" customWidth="1"/>
    <col min="10" max="10" width="13.42578125" customWidth="1"/>
    <col min="11" max="11" width="18.140625" customWidth="1"/>
    <col min="12" max="12" width="14.28515625" customWidth="1"/>
    <col min="13" max="13" width="18" customWidth="1"/>
    <col min="14" max="14" width="18.28515625" customWidth="1"/>
    <col min="15" max="15" width="17.42578125" customWidth="1"/>
    <col min="16" max="16" width="14.28515625" customWidth="1"/>
    <col min="17" max="17" width="18.7109375" customWidth="1"/>
  </cols>
  <sheetData>
    <row r="1" spans="1:16" ht="30" x14ac:dyDescent="0.25">
      <c r="A1" s="10" t="s">
        <v>65</v>
      </c>
      <c r="B1" s="4" t="s">
        <v>63</v>
      </c>
      <c r="C1" s="4" t="s">
        <v>62</v>
      </c>
      <c r="D1" s="4" t="s">
        <v>61</v>
      </c>
      <c r="E1" s="4" t="s">
        <v>60</v>
      </c>
      <c r="F1" s="4" t="s">
        <v>58</v>
      </c>
      <c r="G1" s="4" t="s">
        <v>59</v>
      </c>
      <c r="H1" s="4" t="s">
        <v>57</v>
      </c>
      <c r="I1" s="4" t="s">
        <v>56</v>
      </c>
      <c r="J1" s="4" t="s">
        <v>55</v>
      </c>
      <c r="K1" s="4" t="s">
        <v>54</v>
      </c>
      <c r="L1" s="4" t="s">
        <v>53</v>
      </c>
      <c r="M1" s="4" t="s">
        <v>52</v>
      </c>
      <c r="N1" s="4" t="s">
        <v>51</v>
      </c>
      <c r="O1" s="10" t="s">
        <v>138</v>
      </c>
      <c r="P1" s="10" t="s">
        <v>86</v>
      </c>
    </row>
    <row r="2" spans="1:16" ht="122.25" customHeight="1" x14ac:dyDescent="0.25">
      <c r="A2" s="4" t="s">
        <v>69</v>
      </c>
      <c r="B2" s="37">
        <v>125</v>
      </c>
      <c r="C2" s="9" t="s">
        <v>68</v>
      </c>
      <c r="D2" s="7" t="s">
        <v>124</v>
      </c>
      <c r="E2" s="7">
        <v>315</v>
      </c>
      <c r="F2" s="9" t="s">
        <v>127</v>
      </c>
      <c r="G2" s="9">
        <v>280</v>
      </c>
      <c r="H2" s="7">
        <v>255</v>
      </c>
      <c r="I2" s="7">
        <v>300</v>
      </c>
      <c r="J2" s="9" t="s">
        <v>131</v>
      </c>
      <c r="K2" s="7">
        <v>275</v>
      </c>
      <c r="L2" s="7">
        <v>113</v>
      </c>
      <c r="M2" s="7">
        <v>383</v>
      </c>
      <c r="N2" s="7">
        <v>255</v>
      </c>
      <c r="O2" s="93"/>
      <c r="P2" s="94"/>
    </row>
    <row r="3" spans="1:16" ht="30" x14ac:dyDescent="0.25">
      <c r="A3" s="10" t="s">
        <v>126</v>
      </c>
      <c r="B3" s="7"/>
      <c r="C3" s="8"/>
      <c r="D3" s="7"/>
      <c r="E3" s="7"/>
      <c r="F3" s="7"/>
      <c r="G3" s="9">
        <v>385</v>
      </c>
      <c r="H3" s="7"/>
      <c r="I3" s="7"/>
      <c r="J3" s="7"/>
      <c r="K3" s="7">
        <v>535</v>
      </c>
      <c r="L3" s="7"/>
      <c r="M3" s="7"/>
      <c r="N3" s="7"/>
      <c r="O3" s="95"/>
      <c r="P3" s="96"/>
    </row>
    <row r="4" spans="1:16" ht="103.5" customHeight="1" x14ac:dyDescent="0.25">
      <c r="A4" s="10" t="s">
        <v>186</v>
      </c>
      <c r="B4" s="37">
        <v>350</v>
      </c>
      <c r="C4" s="5"/>
      <c r="D4" s="9" t="s">
        <v>123</v>
      </c>
      <c r="E4" s="7" t="s">
        <v>125</v>
      </c>
      <c r="F4" s="9" t="s">
        <v>187</v>
      </c>
      <c r="G4" s="9" t="s">
        <v>128</v>
      </c>
      <c r="H4" s="9" t="s">
        <v>129</v>
      </c>
      <c r="I4" s="9" t="s">
        <v>130</v>
      </c>
      <c r="J4" s="7">
        <v>285</v>
      </c>
      <c r="K4" s="7">
        <v>190</v>
      </c>
      <c r="L4" s="5"/>
      <c r="M4" s="7">
        <v>295</v>
      </c>
      <c r="N4" s="5"/>
      <c r="O4" s="95"/>
      <c r="P4" s="96"/>
    </row>
    <row r="5" spans="1:16" ht="45" x14ac:dyDescent="0.25">
      <c r="A5" s="10" t="s">
        <v>67</v>
      </c>
      <c r="B5" s="5"/>
      <c r="C5" s="5"/>
      <c r="D5" s="7">
        <v>30</v>
      </c>
      <c r="E5" s="5"/>
      <c r="F5" s="5"/>
      <c r="G5" s="5"/>
      <c r="H5" s="5"/>
      <c r="I5" s="5"/>
      <c r="J5" s="7"/>
      <c r="K5" s="5"/>
      <c r="L5" s="7">
        <v>33.9</v>
      </c>
      <c r="M5" s="5"/>
      <c r="N5" s="5"/>
      <c r="O5" s="95"/>
      <c r="P5" s="96"/>
    </row>
    <row r="6" spans="1:16" ht="30" x14ac:dyDescent="0.25">
      <c r="A6" s="10" t="s">
        <v>66</v>
      </c>
      <c r="B6" s="5"/>
      <c r="C6" s="5"/>
      <c r="D6" s="7">
        <v>200</v>
      </c>
      <c r="E6" s="5"/>
      <c r="F6" s="5"/>
      <c r="G6" s="5"/>
      <c r="H6" s="5"/>
      <c r="I6" s="5"/>
      <c r="J6" s="5"/>
      <c r="K6" s="5"/>
      <c r="L6" s="5"/>
      <c r="M6" s="5"/>
      <c r="N6" s="5"/>
      <c r="O6" s="97"/>
      <c r="P6" s="98"/>
    </row>
    <row r="7" spans="1:16" ht="45" x14ac:dyDescent="0.25">
      <c r="A7" s="35" t="s">
        <v>189</v>
      </c>
      <c r="B7" s="37">
        <f>B2</f>
        <v>125</v>
      </c>
      <c r="C7" s="7"/>
      <c r="D7" s="7">
        <v>230</v>
      </c>
      <c r="E7" s="7">
        <v>315</v>
      </c>
      <c r="F7" s="7">
        <v>275</v>
      </c>
      <c r="G7" s="7">
        <v>280</v>
      </c>
      <c r="H7" s="7">
        <v>255</v>
      </c>
      <c r="I7" s="7">
        <v>300</v>
      </c>
      <c r="J7" s="7">
        <v>315</v>
      </c>
      <c r="K7" s="7">
        <v>275</v>
      </c>
      <c r="L7" s="7">
        <v>146.9</v>
      </c>
      <c r="M7" s="7">
        <v>383</v>
      </c>
      <c r="N7" s="7">
        <v>255</v>
      </c>
      <c r="O7" s="39">
        <f>AVERAGE(C7:N7)</f>
        <v>275.44545454545454</v>
      </c>
      <c r="P7" s="40">
        <f>B7-O7</f>
        <v>-150.44545454545454</v>
      </c>
    </row>
    <row r="8" spans="1:16" ht="30" x14ac:dyDescent="0.25">
      <c r="A8" s="35" t="s">
        <v>190</v>
      </c>
      <c r="B8" s="37">
        <v>475</v>
      </c>
      <c r="C8" s="7"/>
      <c r="D8" s="7">
        <v>630</v>
      </c>
      <c r="E8" s="7">
        <v>505</v>
      </c>
      <c r="F8" s="7">
        <v>550</v>
      </c>
      <c r="G8" s="7">
        <v>465</v>
      </c>
      <c r="H8" s="7">
        <v>435</v>
      </c>
      <c r="I8" s="7">
        <v>500</v>
      </c>
      <c r="J8" s="7">
        <v>600</v>
      </c>
      <c r="K8" s="7">
        <v>465</v>
      </c>
      <c r="L8" s="7"/>
      <c r="M8" s="7">
        <v>678</v>
      </c>
      <c r="N8" s="7"/>
      <c r="O8" s="39">
        <f>AVERAGE(C8:N8)</f>
        <v>536.44444444444446</v>
      </c>
      <c r="P8" s="40">
        <f>B8-O8</f>
        <v>-61.444444444444457</v>
      </c>
    </row>
    <row r="20" spans="8:8" x14ac:dyDescent="0.25">
      <c r="H20" t="s">
        <v>73</v>
      </c>
    </row>
  </sheetData>
  <mergeCells count="1">
    <mergeCell ref="O2:P6"/>
  </mergeCells>
  <pageMargins left="0.7" right="0.7" top="0.75" bottom="0.75" header="0.3" footer="0.3"/>
  <pageSetup orientation="portrait" r:id="rId1"/>
  <ignoredErrors>
    <ignoredError sqref="O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9" sqref="D9"/>
    </sheetView>
  </sheetViews>
  <sheetFormatPr defaultRowHeight="15" x14ac:dyDescent="0.25"/>
  <cols>
    <col min="1" max="1" width="16.140625" customWidth="1"/>
    <col min="2" max="2" width="13.42578125" customWidth="1"/>
    <col min="3" max="3" width="17.85546875" customWidth="1"/>
    <col min="4" max="4" width="16.42578125" customWidth="1"/>
  </cols>
  <sheetData>
    <row r="1" spans="1:4" x14ac:dyDescent="0.25">
      <c r="A1" s="4" t="s">
        <v>65</v>
      </c>
      <c r="B1" s="4" t="s">
        <v>207</v>
      </c>
      <c r="C1" s="4" t="s">
        <v>138</v>
      </c>
      <c r="D1" s="4" t="s">
        <v>86</v>
      </c>
    </row>
    <row r="2" spans="1:4" x14ac:dyDescent="0.25">
      <c r="A2" s="4" t="s">
        <v>206</v>
      </c>
      <c r="B2" s="87">
        <v>976.04166666666663</v>
      </c>
      <c r="C2" s="39">
        <v>1496.7358002517578</v>
      </c>
      <c r="D2" s="40">
        <v>-520.69413358509121</v>
      </c>
    </row>
    <row r="3" spans="1:4" x14ac:dyDescent="0.25">
      <c r="A3" s="4" t="s">
        <v>208</v>
      </c>
      <c r="B3" s="37">
        <v>480</v>
      </c>
      <c r="C3" s="39">
        <v>1069.1438191438192</v>
      </c>
      <c r="D3" s="40">
        <v>-589.1438191438192</v>
      </c>
    </row>
    <row r="4" spans="1:4" ht="30" x14ac:dyDescent="0.25">
      <c r="A4" s="10" t="s">
        <v>209</v>
      </c>
      <c r="B4" s="37">
        <v>125</v>
      </c>
      <c r="C4" s="39">
        <v>275.44545454545454</v>
      </c>
      <c r="D4" s="40">
        <v>-150.44545454545454</v>
      </c>
    </row>
    <row r="5" spans="1:4" x14ac:dyDescent="0.25">
      <c r="A5" s="4" t="s">
        <v>210</v>
      </c>
      <c r="B5" s="37">
        <v>475</v>
      </c>
      <c r="C5" s="39">
        <v>536.44444444444446</v>
      </c>
      <c r="D5" s="40">
        <v>-61.444444444444457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L21" sqref="L21"/>
    </sheetView>
  </sheetViews>
  <sheetFormatPr defaultRowHeight="15" x14ac:dyDescent="0.25"/>
  <cols>
    <col min="1" max="1" width="26" customWidth="1"/>
    <col min="2" max="2" width="19.5703125" customWidth="1"/>
    <col min="3" max="3" width="21.140625" customWidth="1"/>
    <col min="4" max="4" width="19.5703125" customWidth="1"/>
    <col min="5" max="5" width="27.140625" customWidth="1"/>
    <col min="6" max="6" width="29.140625" customWidth="1"/>
    <col min="7" max="7" width="17.85546875" customWidth="1"/>
    <col min="8" max="8" width="20.7109375" customWidth="1"/>
    <col min="9" max="9" width="16.42578125" customWidth="1"/>
  </cols>
  <sheetData>
    <row r="1" spans="1:8" x14ac:dyDescent="0.25">
      <c r="A1" s="33"/>
      <c r="B1" s="91" t="s">
        <v>85</v>
      </c>
      <c r="C1" s="91"/>
      <c r="D1" s="91"/>
      <c r="E1" s="91"/>
      <c r="F1" s="91"/>
    </row>
    <row r="2" spans="1:8" ht="30" x14ac:dyDescent="0.25">
      <c r="A2" s="3" t="s">
        <v>71</v>
      </c>
      <c r="B2" s="4" t="s">
        <v>81</v>
      </c>
      <c r="C2" s="4" t="s">
        <v>82</v>
      </c>
      <c r="D2" s="4" t="s">
        <v>80</v>
      </c>
      <c r="E2" s="4" t="s">
        <v>83</v>
      </c>
      <c r="F2" s="4" t="s">
        <v>84</v>
      </c>
      <c r="G2" s="4" t="s">
        <v>138</v>
      </c>
      <c r="H2" s="4" t="s">
        <v>86</v>
      </c>
    </row>
    <row r="3" spans="1:8" x14ac:dyDescent="0.25">
      <c r="A3" s="5" t="s">
        <v>70</v>
      </c>
      <c r="B3" s="5">
        <v>725</v>
      </c>
      <c r="C3" s="5">
        <v>450</v>
      </c>
      <c r="D3" s="5">
        <v>550</v>
      </c>
      <c r="E3" s="5">
        <v>405</v>
      </c>
      <c r="F3" s="5">
        <v>550</v>
      </c>
      <c r="G3" s="14">
        <f>AVERAGE(C3:F3)</f>
        <v>488.75</v>
      </c>
      <c r="H3" s="32">
        <f>B3-G3</f>
        <v>236.25</v>
      </c>
    </row>
    <row r="4" spans="1:8" x14ac:dyDescent="0.25">
      <c r="A4" s="5" t="s">
        <v>78</v>
      </c>
      <c r="B4" s="5">
        <v>905</v>
      </c>
      <c r="C4" s="5">
        <v>835</v>
      </c>
      <c r="D4" s="5">
        <v>825</v>
      </c>
      <c r="E4" s="5">
        <v>1145</v>
      </c>
      <c r="F4" s="5">
        <v>1100</v>
      </c>
      <c r="G4" s="14">
        <f>AVERAGE(C4:F4)</f>
        <v>976.25</v>
      </c>
      <c r="H4" s="32">
        <f>B4-G4</f>
        <v>-71.25</v>
      </c>
    </row>
    <row r="5" spans="1:8" x14ac:dyDescent="0.25">
      <c r="A5" s="5" t="s">
        <v>77</v>
      </c>
      <c r="B5" s="5">
        <v>1135</v>
      </c>
      <c r="C5" s="5">
        <v>835</v>
      </c>
      <c r="D5" s="5">
        <v>825</v>
      </c>
      <c r="E5" s="5">
        <v>1265</v>
      </c>
      <c r="F5" s="5">
        <v>1100</v>
      </c>
      <c r="G5" s="14">
        <f>AVERAGE(C5:F5)</f>
        <v>1006.25</v>
      </c>
      <c r="H5" s="32">
        <f>B5-G5</f>
        <v>128.75</v>
      </c>
    </row>
    <row r="6" spans="1:8" x14ac:dyDescent="0.25">
      <c r="A6" s="6" t="s">
        <v>72</v>
      </c>
      <c r="B6" s="14">
        <f>AVERAGE(B3:B5)</f>
        <v>921.66666666666663</v>
      </c>
      <c r="C6" s="14">
        <f>AVERAGE(C3:C5)</f>
        <v>706.66666666666663</v>
      </c>
      <c r="D6" s="14">
        <f>AVERAGE(D3:D5)</f>
        <v>733.33333333333337</v>
      </c>
      <c r="E6" s="14">
        <f>AVERAGE(E3:E5)</f>
        <v>938.33333333333337</v>
      </c>
      <c r="F6" s="14">
        <f>AVERAGE(F3:F5)</f>
        <v>916.66666666666663</v>
      </c>
      <c r="G6" s="14">
        <f>AVERAGE(C6:F6)</f>
        <v>823.75</v>
      </c>
      <c r="H6" s="32">
        <f>B6-G6</f>
        <v>97.916666666666629</v>
      </c>
    </row>
    <row r="9" spans="1:8" x14ac:dyDescent="0.25">
      <c r="A9" s="11" t="s">
        <v>74</v>
      </c>
      <c r="B9" s="4" t="s">
        <v>81</v>
      </c>
      <c r="C9" s="4" t="s">
        <v>82</v>
      </c>
      <c r="D9" s="4" t="s">
        <v>80</v>
      </c>
      <c r="E9" s="4" t="s">
        <v>83</v>
      </c>
      <c r="F9" s="4" t="s">
        <v>84</v>
      </c>
      <c r="G9" s="4" t="s">
        <v>138</v>
      </c>
      <c r="H9" s="4" t="s">
        <v>86</v>
      </c>
    </row>
    <row r="10" spans="1:8" x14ac:dyDescent="0.25">
      <c r="A10" s="6" t="s">
        <v>72</v>
      </c>
      <c r="B10" s="5">
        <v>670</v>
      </c>
      <c r="C10" s="5">
        <v>835</v>
      </c>
      <c r="D10" s="5">
        <v>220</v>
      </c>
      <c r="E10" s="5">
        <v>545</v>
      </c>
      <c r="F10" s="5">
        <v>550</v>
      </c>
      <c r="G10" s="14">
        <f>AVERAGE(C10:F10)</f>
        <v>537.5</v>
      </c>
      <c r="H10" s="14">
        <f>B10-G10</f>
        <v>132.5</v>
      </c>
    </row>
    <row r="11" spans="1:8" ht="30" x14ac:dyDescent="0.25">
      <c r="A11" s="6" t="s">
        <v>75</v>
      </c>
      <c r="B11" s="8" t="s">
        <v>76</v>
      </c>
      <c r="C11" s="8" t="s">
        <v>76</v>
      </c>
      <c r="D11" s="8" t="s">
        <v>76</v>
      </c>
      <c r="E11" s="8" t="s">
        <v>76</v>
      </c>
      <c r="F11" s="8" t="s">
        <v>134</v>
      </c>
      <c r="G11" s="5"/>
      <c r="H11" s="5"/>
    </row>
    <row r="12" spans="1:8" ht="32.25" customHeight="1" x14ac:dyDescent="0.25">
      <c r="A12" s="6" t="s">
        <v>135</v>
      </c>
      <c r="B12" s="5">
        <v>670</v>
      </c>
      <c r="C12" s="5">
        <v>835</v>
      </c>
      <c r="D12" s="5">
        <v>220</v>
      </c>
      <c r="E12" s="5">
        <v>545</v>
      </c>
      <c r="F12" s="5">
        <v>825</v>
      </c>
      <c r="G12" s="14">
        <f>AVERAGE(C12:F12)</f>
        <v>606.25</v>
      </c>
      <c r="H12" s="14">
        <f>B12-G12</f>
        <v>63.75</v>
      </c>
    </row>
    <row r="15" spans="1:8" x14ac:dyDescent="0.25">
      <c r="A15" s="4" t="s">
        <v>136</v>
      </c>
      <c r="B15" s="4" t="s">
        <v>81</v>
      </c>
      <c r="C15" s="4" t="s">
        <v>82</v>
      </c>
      <c r="D15" s="4" t="s">
        <v>80</v>
      </c>
      <c r="E15" s="4" t="s">
        <v>83</v>
      </c>
      <c r="F15" s="4" t="s">
        <v>84</v>
      </c>
      <c r="G15" s="4" t="s">
        <v>138</v>
      </c>
      <c r="H15" s="4" t="s">
        <v>86</v>
      </c>
    </row>
    <row r="16" spans="1:8" x14ac:dyDescent="0.25">
      <c r="A16" s="5" t="s">
        <v>137</v>
      </c>
      <c r="B16" s="5">
        <v>260</v>
      </c>
      <c r="C16" s="5">
        <v>250</v>
      </c>
      <c r="D16" s="5">
        <v>220</v>
      </c>
      <c r="E16" s="5">
        <v>545</v>
      </c>
      <c r="F16" s="5">
        <v>200</v>
      </c>
      <c r="G16" s="14">
        <f>AVERAGE(C16:F16)</f>
        <v>303.75</v>
      </c>
      <c r="H16" s="34">
        <f>B16-G16</f>
        <v>-43.75</v>
      </c>
    </row>
    <row r="19" spans="1:8" ht="30" x14ac:dyDescent="0.25">
      <c r="A19" s="10" t="s">
        <v>139</v>
      </c>
      <c r="B19" s="4" t="s">
        <v>81</v>
      </c>
      <c r="C19" s="4" t="s">
        <v>82</v>
      </c>
      <c r="D19" s="4" t="s">
        <v>80</v>
      </c>
      <c r="E19" s="4" t="s">
        <v>83</v>
      </c>
      <c r="F19" s="4" t="s">
        <v>84</v>
      </c>
      <c r="G19" s="4" t="s">
        <v>138</v>
      </c>
      <c r="H19" s="4" t="s">
        <v>86</v>
      </c>
    </row>
    <row r="20" spans="1:8" x14ac:dyDescent="0.25">
      <c r="A20" s="5" t="s">
        <v>137</v>
      </c>
      <c r="B20" s="5">
        <v>1135</v>
      </c>
      <c r="C20" s="5">
        <v>835</v>
      </c>
      <c r="D20" s="5">
        <v>825</v>
      </c>
      <c r="E20" s="5">
        <v>1265</v>
      </c>
      <c r="F20" s="5">
        <v>1100</v>
      </c>
      <c r="G20" s="14">
        <f>AVERAGE(C20:F20)</f>
        <v>1006.25</v>
      </c>
      <c r="H20" s="14">
        <f>B20-G20</f>
        <v>128.75</v>
      </c>
    </row>
    <row r="25" spans="1:8" x14ac:dyDescent="0.25">
      <c r="B25" s="13"/>
      <c r="C25" s="13"/>
      <c r="D25" s="13"/>
      <c r="E25" s="13"/>
    </row>
  </sheetData>
  <mergeCells count="1">
    <mergeCell ref="B1:F1"/>
  </mergeCells>
  <pageMargins left="0.7" right="0.7" top="0.75" bottom="0.75" header="0.3" footer="0.3"/>
  <pageSetup orientation="landscape" r:id="rId1"/>
  <ignoredErrors>
    <ignoredError sqref="G3:G5 G10 G12 G16 G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6" sqref="A6"/>
    </sheetView>
  </sheetViews>
  <sheetFormatPr defaultRowHeight="15" x14ac:dyDescent="0.25"/>
  <cols>
    <col min="1" max="1" width="27.7109375" customWidth="1"/>
  </cols>
  <sheetData>
    <row r="1" spans="1:1" x14ac:dyDescent="0.25">
      <c r="A1" t="s">
        <v>150</v>
      </c>
    </row>
    <row r="2" spans="1:1" x14ac:dyDescent="0.25">
      <c r="A2" s="13" t="s">
        <v>151</v>
      </c>
    </row>
    <row r="3" spans="1:1" x14ac:dyDescent="0.25">
      <c r="A3" s="13" t="s">
        <v>152</v>
      </c>
    </row>
    <row r="5" spans="1:1" x14ac:dyDescent="0.25">
      <c r="A5" t="s">
        <v>153</v>
      </c>
    </row>
    <row r="6" spans="1:1" x14ac:dyDescent="0.25">
      <c r="A6" s="13" t="s">
        <v>79</v>
      </c>
    </row>
    <row r="7" spans="1:1" x14ac:dyDescent="0.25">
      <c r="A7" s="13" t="s">
        <v>165</v>
      </c>
    </row>
    <row r="9" spans="1:1" x14ac:dyDescent="0.25">
      <c r="A9" t="s">
        <v>154</v>
      </c>
    </row>
    <row r="10" spans="1:1" x14ac:dyDescent="0.25">
      <c r="A10" s="13" t="s">
        <v>166</v>
      </c>
    </row>
    <row r="12" spans="1:1" x14ac:dyDescent="0.25">
      <c r="A12" t="s">
        <v>155</v>
      </c>
    </row>
    <row r="13" spans="1:1" x14ac:dyDescent="0.25">
      <c r="A13" s="13" t="s">
        <v>167</v>
      </c>
    </row>
    <row r="15" spans="1:1" x14ac:dyDescent="0.25">
      <c r="A15" t="s">
        <v>156</v>
      </c>
    </row>
    <row r="16" spans="1:1" x14ac:dyDescent="0.25">
      <c r="A16" s="13" t="s">
        <v>168</v>
      </c>
    </row>
    <row r="17" spans="1:1" x14ac:dyDescent="0.25">
      <c r="A17" s="13" t="s">
        <v>169</v>
      </c>
    </row>
    <row r="19" spans="1:1" x14ac:dyDescent="0.25">
      <c r="A19" t="s">
        <v>157</v>
      </c>
    </row>
    <row r="20" spans="1:1" x14ac:dyDescent="0.25">
      <c r="A20" s="13" t="s">
        <v>158</v>
      </c>
    </row>
    <row r="22" spans="1:1" x14ac:dyDescent="0.25">
      <c r="A22" t="s">
        <v>159</v>
      </c>
    </row>
    <row r="23" spans="1:1" x14ac:dyDescent="0.25">
      <c r="A23" s="13" t="s">
        <v>170</v>
      </c>
    </row>
    <row r="25" spans="1:1" x14ac:dyDescent="0.25">
      <c r="A25" t="s">
        <v>160</v>
      </c>
    </row>
    <row r="26" spans="1:1" x14ac:dyDescent="0.25">
      <c r="A26" s="13" t="s">
        <v>171</v>
      </c>
    </row>
    <row r="28" spans="1:1" x14ac:dyDescent="0.25">
      <c r="A28" t="s">
        <v>172</v>
      </c>
    </row>
    <row r="29" spans="1:1" x14ac:dyDescent="0.25">
      <c r="A29" s="13" t="s">
        <v>173</v>
      </c>
    </row>
    <row r="31" spans="1:1" x14ac:dyDescent="0.25">
      <c r="A31" t="s">
        <v>161</v>
      </c>
    </row>
    <row r="32" spans="1:1" x14ac:dyDescent="0.25">
      <c r="A32" s="13" t="s">
        <v>174</v>
      </c>
    </row>
    <row r="34" spans="1:1" x14ac:dyDescent="0.25">
      <c r="A34" t="s">
        <v>162</v>
      </c>
    </row>
    <row r="35" spans="1:1" x14ac:dyDescent="0.25">
      <c r="A35" s="13" t="s">
        <v>175</v>
      </c>
    </row>
    <row r="36" spans="1:1" x14ac:dyDescent="0.25">
      <c r="A36" s="13" t="s">
        <v>176</v>
      </c>
    </row>
    <row r="38" spans="1:1" x14ac:dyDescent="0.25">
      <c r="A38" t="s">
        <v>163</v>
      </c>
    </row>
    <row r="39" spans="1:1" x14ac:dyDescent="0.25">
      <c r="A39" s="13" t="s">
        <v>177</v>
      </c>
    </row>
    <row r="41" spans="1:1" x14ac:dyDescent="0.25">
      <c r="A41" t="s">
        <v>164</v>
      </c>
    </row>
    <row r="42" spans="1:1" x14ac:dyDescent="0.25">
      <c r="A42" s="13" t="s">
        <v>178</v>
      </c>
    </row>
  </sheetData>
  <hyperlinks>
    <hyperlink ref="A2" r:id="rId1"/>
    <hyperlink ref="A3" r:id="rId2"/>
    <hyperlink ref="A20" r:id="rId3"/>
    <hyperlink ref="A6" r:id="rId4" location="Permit-application-fees"/>
    <hyperlink ref="A7" r:id="rId5" location="Plan-review-application-fees"/>
    <hyperlink ref="A10" r:id="rId6"/>
    <hyperlink ref="A13" r:id="rId7"/>
    <hyperlink ref="A16" r:id="rId8"/>
    <hyperlink ref="A17" r:id="rId9"/>
    <hyperlink ref="A23" r:id="rId10"/>
    <hyperlink ref="A26" r:id="rId11"/>
    <hyperlink ref="A29" r:id="rId12"/>
    <hyperlink ref="A32" r:id="rId13"/>
    <hyperlink ref="A35" r:id="rId14"/>
    <hyperlink ref="A36" r:id="rId15"/>
    <hyperlink ref="A39" r:id="rId16"/>
    <hyperlink ref="A42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Permit Price Comparison</vt:lpstr>
      <vt:lpstr>Planning Price Comparison</vt:lpstr>
      <vt:lpstr>PIF Price Comparison</vt:lpstr>
      <vt:lpstr>Averages</vt:lpstr>
      <vt:lpstr>Examples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Lbaileymcdade</dc:creator>
  <cp:lastModifiedBy>Tr</cp:lastModifiedBy>
  <cp:lastPrinted>2022-11-02T12:19:36Z</cp:lastPrinted>
  <dcterms:created xsi:type="dcterms:W3CDTF">2022-09-30T17:04:05Z</dcterms:created>
  <dcterms:modified xsi:type="dcterms:W3CDTF">2023-01-12T20:51:04Z</dcterms:modified>
</cp:coreProperties>
</file>