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19\21Nov2019\"/>
    </mc:Choice>
  </mc:AlternateContent>
  <bookViews>
    <workbookView xWindow="0" yWindow="0" windowWidth="28800" windowHeight="12330" activeTab="5"/>
  </bookViews>
  <sheets>
    <sheet name="Water Operations" sheetId="1" r:id="rId1"/>
    <sheet name="Land Operations" sheetId="2" r:id="rId2"/>
    <sheet name="Special Projects" sheetId="3" r:id="rId3"/>
    <sheet name="Summary" sheetId="4" r:id="rId4"/>
    <sheet name="capital " sheetId="5" r:id="rId5"/>
    <sheet name="Capital Summary" sheetId="6" r:id="rId6"/>
  </sheets>
  <externalReferences>
    <externalReference r:id="rId7"/>
  </externalReferences>
  <definedNames>
    <definedName name="_xlnm.Print_Area" localSheetId="4">'capital '!$A$1:$F$30</definedName>
    <definedName name="_xlnm.Print_Area" localSheetId="5">'Capital Summary'!$A$1:$G$39</definedName>
    <definedName name="_xlnm.Print_Area" localSheetId="1">'Land Operations'!$A$1:$G$27</definedName>
    <definedName name="_xlnm.Print_Area" localSheetId="2">'Special Projects'!$A$1:$G$54</definedName>
    <definedName name="_xlnm.Print_Area" localSheetId="3">Summary!$A$1:$G$41</definedName>
    <definedName name="_xlnm.Print_Area" localSheetId="0">'Water Operations'!$A$1:$H$154</definedName>
    <definedName name="_xlnm.Print_Titles" localSheetId="0">'Water Operations'!$1:$6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G19" i="6"/>
  <c r="E19" i="6"/>
  <c r="E18" i="6"/>
  <c r="G17" i="6"/>
  <c r="G15" i="6"/>
  <c r="E15" i="6"/>
  <c r="F11" i="6"/>
  <c r="I9" i="6"/>
  <c r="G9" i="6"/>
  <c r="E9" i="6"/>
  <c r="G8" i="6"/>
  <c r="E8" i="6"/>
  <c r="G7" i="6"/>
  <c r="B28" i="6" s="1"/>
  <c r="E7" i="6"/>
  <c r="B27" i="6" s="1"/>
  <c r="F29" i="5"/>
  <c r="F16" i="5" s="1"/>
  <c r="C29" i="5"/>
  <c r="C16" i="5" s="1"/>
  <c r="D28" i="5"/>
  <c r="E25" i="5"/>
  <c r="E23" i="5"/>
  <c r="E22" i="5"/>
  <c r="D21" i="5"/>
  <c r="F15" i="5"/>
  <c r="C14" i="5"/>
  <c r="D13" i="5"/>
  <c r="C13" i="5"/>
  <c r="E12" i="5"/>
  <c r="D11" i="5"/>
  <c r="C11" i="5"/>
  <c r="H10" i="5"/>
  <c r="H9" i="5"/>
  <c r="F24" i="4"/>
  <c r="G22" i="4"/>
  <c r="E22" i="4"/>
  <c r="G21" i="4"/>
  <c r="E21" i="4"/>
  <c r="G20" i="4"/>
  <c r="E20" i="4"/>
  <c r="F16" i="4"/>
  <c r="G10" i="4"/>
  <c r="G9" i="4"/>
  <c r="E9" i="4"/>
  <c r="G8" i="4"/>
  <c r="G7" i="4"/>
  <c r="E7" i="4"/>
  <c r="D52" i="3"/>
  <c r="D51" i="3"/>
  <c r="F51" i="3" s="1"/>
  <c r="C51" i="3"/>
  <c r="G50" i="3"/>
  <c r="D50" i="3"/>
  <c r="F50" i="3" s="1"/>
  <c r="C50" i="3"/>
  <c r="G49" i="3"/>
  <c r="D49" i="3"/>
  <c r="F49" i="3" s="1"/>
  <c r="C49" i="3"/>
  <c r="G48" i="3"/>
  <c r="D48" i="3"/>
  <c r="F48" i="3" s="1"/>
  <c r="C48" i="3"/>
  <c r="G47" i="3"/>
  <c r="D47" i="3"/>
  <c r="F47" i="3" s="1"/>
  <c r="C47" i="3"/>
  <c r="D46" i="3"/>
  <c r="F46" i="3" s="1"/>
  <c r="C46" i="3"/>
  <c r="D44" i="3"/>
  <c r="C44" i="3"/>
  <c r="D43" i="3"/>
  <c r="F43" i="3" s="1"/>
  <c r="C43" i="3"/>
  <c r="D42" i="3"/>
  <c r="F42" i="3" s="1"/>
  <c r="G42" i="3" s="1"/>
  <c r="C42" i="3"/>
  <c r="D41" i="3"/>
  <c r="F41" i="3" s="1"/>
  <c r="G41" i="3" s="1"/>
  <c r="C41" i="3"/>
  <c r="D40" i="3"/>
  <c r="F40" i="3" s="1"/>
  <c r="G40" i="3" s="1"/>
  <c r="C40" i="3"/>
  <c r="D39" i="3"/>
  <c r="F39" i="3" s="1"/>
  <c r="G39" i="3" s="1"/>
  <c r="C39" i="3"/>
  <c r="D38" i="3"/>
  <c r="F38" i="3" s="1"/>
  <c r="G38" i="3" s="1"/>
  <c r="C38" i="3"/>
  <c r="G37" i="3"/>
  <c r="D37" i="3"/>
  <c r="C37" i="3"/>
  <c r="D36" i="3"/>
  <c r="F36" i="3" s="1"/>
  <c r="F35" i="3"/>
  <c r="E35" i="3"/>
  <c r="D34" i="3"/>
  <c r="C34" i="3"/>
  <c r="D33" i="3"/>
  <c r="C33" i="3"/>
  <c r="D32" i="3"/>
  <c r="D31" i="3"/>
  <c r="C31" i="3"/>
  <c r="D30" i="3"/>
  <c r="C30" i="3"/>
  <c r="D29" i="3"/>
  <c r="C29" i="3"/>
  <c r="D28" i="3"/>
  <c r="C28" i="3"/>
  <c r="F28" i="3" s="1"/>
  <c r="D27" i="3"/>
  <c r="C27" i="3"/>
  <c r="D26" i="3"/>
  <c r="C26" i="3"/>
  <c r="D25" i="3"/>
  <c r="C25" i="3"/>
  <c r="D16" i="3"/>
  <c r="C16" i="3"/>
  <c r="D15" i="3"/>
  <c r="F15" i="3" s="1"/>
  <c r="C15" i="3"/>
  <c r="D14" i="3"/>
  <c r="C14" i="3"/>
  <c r="D13" i="3"/>
  <c r="E13" i="3" s="1"/>
  <c r="C13" i="3"/>
  <c r="D12" i="3"/>
  <c r="C12" i="3"/>
  <c r="C11" i="3"/>
  <c r="D10" i="3"/>
  <c r="C10" i="3"/>
  <c r="G27" i="2"/>
  <c r="F27" i="2"/>
  <c r="D26" i="2"/>
  <c r="C26" i="2"/>
  <c r="D25" i="2"/>
  <c r="C25" i="2"/>
  <c r="D24" i="2"/>
  <c r="C24" i="2"/>
  <c r="D23" i="2"/>
  <c r="C23" i="2"/>
  <c r="D22" i="2"/>
  <c r="C22" i="2"/>
  <c r="D21" i="2"/>
  <c r="C21" i="2"/>
  <c r="G17" i="2"/>
  <c r="G18" i="2" s="1"/>
  <c r="F17" i="2"/>
  <c r="F18" i="2" s="1"/>
  <c r="G16" i="2"/>
  <c r="F16" i="2"/>
  <c r="D15" i="2"/>
  <c r="C15" i="2"/>
  <c r="D14" i="2"/>
  <c r="C14" i="2"/>
  <c r="D13" i="2"/>
  <c r="C13" i="2"/>
  <c r="D12" i="2"/>
  <c r="C12" i="2"/>
  <c r="D11" i="2"/>
  <c r="C11" i="2"/>
  <c r="D10" i="2"/>
  <c r="C10" i="2"/>
  <c r="F10" i="2" s="1"/>
  <c r="D150" i="1"/>
  <c r="F150" i="1" s="1"/>
  <c r="C150" i="1"/>
  <c r="D149" i="1"/>
  <c r="C149" i="1"/>
  <c r="D148" i="1"/>
  <c r="F148" i="1" s="1"/>
  <c r="C148" i="1"/>
  <c r="D147" i="1"/>
  <c r="F147" i="1" s="1"/>
  <c r="C147" i="1"/>
  <c r="G146" i="1"/>
  <c r="D146" i="1"/>
  <c r="C146" i="1"/>
  <c r="D145" i="1"/>
  <c r="C145" i="1"/>
  <c r="D144" i="1"/>
  <c r="C144" i="1"/>
  <c r="D143" i="1"/>
  <c r="F143" i="1" s="1"/>
  <c r="C143" i="1"/>
  <c r="D142" i="1"/>
  <c r="C142" i="1"/>
  <c r="D141" i="1"/>
  <c r="F141" i="1" s="1"/>
  <c r="G141" i="1" s="1"/>
  <c r="C141" i="1"/>
  <c r="D140" i="1"/>
  <c r="F140" i="1" s="1"/>
  <c r="G140" i="1" s="1"/>
  <c r="C140" i="1"/>
  <c r="D139" i="1"/>
  <c r="F139" i="1" s="1"/>
  <c r="G139" i="1" s="1"/>
  <c r="C139" i="1"/>
  <c r="D138" i="1"/>
  <c r="F138" i="1" s="1"/>
  <c r="G138" i="1" s="1"/>
  <c r="C138" i="1"/>
  <c r="D137" i="1"/>
  <c r="F137" i="1" s="1"/>
  <c r="C137" i="1"/>
  <c r="D136" i="1"/>
  <c r="F136" i="1" s="1"/>
  <c r="C136" i="1"/>
  <c r="G136" i="1" s="1"/>
  <c r="G137" i="1" s="1"/>
  <c r="D135" i="1"/>
  <c r="C135" i="1"/>
  <c r="D134" i="1"/>
  <c r="C134" i="1"/>
  <c r="G132" i="1"/>
  <c r="D132" i="1"/>
  <c r="C132" i="1"/>
  <c r="D131" i="1"/>
  <c r="C131" i="1"/>
  <c r="F131" i="1" s="1"/>
  <c r="D130" i="1"/>
  <c r="C130" i="1"/>
  <c r="F130" i="1" s="1"/>
  <c r="D129" i="1"/>
  <c r="C129" i="1"/>
  <c r="F129" i="1" s="1"/>
  <c r="D128" i="1"/>
  <c r="C128" i="1"/>
  <c r="F128" i="1" s="1"/>
  <c r="D127" i="1"/>
  <c r="C127" i="1"/>
  <c r="F127" i="1" s="1"/>
  <c r="D125" i="1"/>
  <c r="C125" i="1"/>
  <c r="D124" i="1"/>
  <c r="C124" i="1"/>
  <c r="D123" i="1"/>
  <c r="F123" i="1" s="1"/>
  <c r="C123" i="1"/>
  <c r="D122" i="1"/>
  <c r="C122" i="1"/>
  <c r="D121" i="1"/>
  <c r="F121" i="1" s="1"/>
  <c r="C121" i="1"/>
  <c r="E121" i="1" s="1"/>
  <c r="D120" i="1"/>
  <c r="F120" i="1" s="1"/>
  <c r="C120" i="1"/>
  <c r="D119" i="1"/>
  <c r="C119" i="1"/>
  <c r="D118" i="1"/>
  <c r="F118" i="1" s="1"/>
  <c r="C118" i="1"/>
  <c r="D117" i="1"/>
  <c r="F117" i="1" s="1"/>
  <c r="C117" i="1"/>
  <c r="D116" i="1"/>
  <c r="C116" i="1"/>
  <c r="D115" i="1"/>
  <c r="F115" i="1" s="1"/>
  <c r="C115" i="1"/>
  <c r="D114" i="1"/>
  <c r="C114" i="1"/>
  <c r="D113" i="1"/>
  <c r="C113" i="1"/>
  <c r="D112" i="1"/>
  <c r="F112" i="1" s="1"/>
  <c r="G112" i="1" s="1"/>
  <c r="C112" i="1"/>
  <c r="D111" i="1"/>
  <c r="C111" i="1"/>
  <c r="D110" i="1"/>
  <c r="F110" i="1" s="1"/>
  <c r="C110" i="1"/>
  <c r="D109" i="1"/>
  <c r="C109" i="1"/>
  <c r="D108" i="1"/>
  <c r="F108" i="1" s="1"/>
  <c r="G108" i="1" s="1"/>
  <c r="C108" i="1"/>
  <c r="D107" i="1"/>
  <c r="F107" i="1" s="1"/>
  <c r="G107" i="1" s="1"/>
  <c r="C107" i="1"/>
  <c r="D106" i="1"/>
  <c r="F106" i="1" s="1"/>
  <c r="G106" i="1" s="1"/>
  <c r="C106" i="1"/>
  <c r="D105" i="1"/>
  <c r="F105" i="1" s="1"/>
  <c r="C105" i="1"/>
  <c r="D104" i="1"/>
  <c r="F104" i="1" s="1"/>
  <c r="G104" i="1" s="1"/>
  <c r="G105" i="1" s="1"/>
  <c r="C104" i="1"/>
  <c r="D103" i="1"/>
  <c r="F103" i="1" s="1"/>
  <c r="G103" i="1" s="1"/>
  <c r="C103" i="1"/>
  <c r="D102" i="1"/>
  <c r="F102" i="1" s="1"/>
  <c r="G102" i="1" s="1"/>
  <c r="C102" i="1"/>
  <c r="D101" i="1"/>
  <c r="F101" i="1" s="1"/>
  <c r="G101" i="1" s="1"/>
  <c r="C101" i="1"/>
  <c r="G100" i="1"/>
  <c r="D100" i="1"/>
  <c r="F100" i="1" s="1"/>
  <c r="C100" i="1"/>
  <c r="E100" i="1" s="1"/>
  <c r="D99" i="1"/>
  <c r="E99" i="1" s="1"/>
  <c r="C99" i="1"/>
  <c r="D98" i="1"/>
  <c r="F98" i="1" s="1"/>
  <c r="G98" i="1" s="1"/>
  <c r="C98" i="1"/>
  <c r="D97" i="1"/>
  <c r="F97" i="1" s="1"/>
  <c r="G97" i="1" s="1"/>
  <c r="C97" i="1"/>
  <c r="D96" i="1"/>
  <c r="F96" i="1" s="1"/>
  <c r="G96" i="1" s="1"/>
  <c r="C96" i="1"/>
  <c r="G95" i="1"/>
  <c r="D95" i="1"/>
  <c r="F95" i="1" s="1"/>
  <c r="C95" i="1"/>
  <c r="D94" i="1"/>
  <c r="C94" i="1"/>
  <c r="D93" i="1"/>
  <c r="F93" i="1" s="1"/>
  <c r="G93" i="1" s="1"/>
  <c r="C93" i="1"/>
  <c r="E93" i="1" s="1"/>
  <c r="D92" i="1"/>
  <c r="F92" i="1" s="1"/>
  <c r="G92" i="1" s="1"/>
  <c r="C92" i="1"/>
  <c r="D91" i="1"/>
  <c r="F91" i="1" s="1"/>
  <c r="G91" i="1" s="1"/>
  <c r="C91" i="1"/>
  <c r="G90" i="1"/>
  <c r="D90" i="1"/>
  <c r="F90" i="1" s="1"/>
  <c r="C90" i="1"/>
  <c r="D89" i="1"/>
  <c r="F89" i="1" s="1"/>
  <c r="C89" i="1"/>
  <c r="D88" i="1"/>
  <c r="F88" i="1" s="1"/>
  <c r="G88" i="1" s="1"/>
  <c r="C88" i="1"/>
  <c r="E88" i="1" s="1"/>
  <c r="D87" i="1"/>
  <c r="F87" i="1" s="1"/>
  <c r="D86" i="1"/>
  <c r="F86" i="1" s="1"/>
  <c r="G86" i="1" s="1"/>
  <c r="C86" i="1"/>
  <c r="D85" i="1"/>
  <c r="F85" i="1" s="1"/>
  <c r="G85" i="1" s="1"/>
  <c r="C85" i="1"/>
  <c r="D84" i="1"/>
  <c r="C84" i="1"/>
  <c r="G83" i="1"/>
  <c r="D83" i="1"/>
  <c r="F83" i="1" s="1"/>
  <c r="C83" i="1"/>
  <c r="C82" i="1"/>
  <c r="E82" i="1" s="1"/>
  <c r="D81" i="1"/>
  <c r="F81" i="1" s="1"/>
  <c r="G81" i="1" s="1"/>
  <c r="C81" i="1"/>
  <c r="D80" i="1"/>
  <c r="F80" i="1" s="1"/>
  <c r="G80" i="1" s="1"/>
  <c r="C80" i="1"/>
  <c r="D79" i="1"/>
  <c r="C79" i="1"/>
  <c r="F79" i="1" s="1"/>
  <c r="G79" i="1" s="1"/>
  <c r="D78" i="1"/>
  <c r="C78" i="1"/>
  <c r="F78" i="1" s="1"/>
  <c r="G78" i="1" s="1"/>
  <c r="D77" i="1"/>
  <c r="C77" i="1"/>
  <c r="F77" i="1" s="1"/>
  <c r="G77" i="1" s="1"/>
  <c r="D76" i="1"/>
  <c r="E76" i="1" s="1"/>
  <c r="C76" i="1"/>
  <c r="F76" i="1" s="1"/>
  <c r="G75" i="1"/>
  <c r="D75" i="1"/>
  <c r="C75" i="1"/>
  <c r="D74" i="1"/>
  <c r="F74" i="1" s="1"/>
  <c r="C74" i="1"/>
  <c r="E73" i="1"/>
  <c r="D72" i="1"/>
  <c r="F72" i="1" s="1"/>
  <c r="C72" i="1"/>
  <c r="D71" i="1"/>
  <c r="C71" i="1"/>
  <c r="D70" i="1"/>
  <c r="C70" i="1"/>
  <c r="G64" i="1"/>
  <c r="D63" i="1"/>
  <c r="C63" i="1"/>
  <c r="D62" i="1"/>
  <c r="F62" i="1" s="1"/>
  <c r="C62" i="1"/>
  <c r="D61" i="1"/>
  <c r="F61" i="1" s="1"/>
  <c r="C61" i="1"/>
  <c r="D60" i="1"/>
  <c r="F60" i="1" s="1"/>
  <c r="C60" i="1"/>
  <c r="D59" i="1"/>
  <c r="F59" i="1" s="1"/>
  <c r="C59" i="1"/>
  <c r="D58" i="1"/>
  <c r="F58" i="1" s="1"/>
  <c r="C58" i="1"/>
  <c r="D57" i="1"/>
  <c r="F57" i="1" s="1"/>
  <c r="C57" i="1"/>
  <c r="D56" i="1"/>
  <c r="F56" i="1" s="1"/>
  <c r="C56" i="1"/>
  <c r="D55" i="1"/>
  <c r="F55" i="1" s="1"/>
  <c r="C55" i="1"/>
  <c r="D54" i="1"/>
  <c r="F54" i="1" s="1"/>
  <c r="C54" i="1"/>
  <c r="D53" i="1"/>
  <c r="F53" i="1" s="1"/>
  <c r="C53" i="1"/>
  <c r="D51" i="1"/>
  <c r="C51" i="1"/>
  <c r="C50" i="1"/>
  <c r="E50" i="1" s="1"/>
  <c r="D49" i="1"/>
  <c r="F49" i="1" s="1"/>
  <c r="C49" i="1"/>
  <c r="D48" i="1"/>
  <c r="F48" i="1" s="1"/>
  <c r="C48" i="1"/>
  <c r="D47" i="1"/>
  <c r="C47" i="1"/>
  <c r="D46" i="1"/>
  <c r="C46" i="1"/>
  <c r="D45" i="1"/>
  <c r="C45" i="1"/>
  <c r="D44" i="1"/>
  <c r="C44" i="1"/>
  <c r="D43" i="1"/>
  <c r="C43" i="1"/>
  <c r="D42" i="1"/>
  <c r="F42" i="1" s="1"/>
  <c r="C42" i="1"/>
  <c r="E42" i="1" s="1"/>
  <c r="D41" i="1"/>
  <c r="C41" i="1"/>
  <c r="D40" i="1"/>
  <c r="C40" i="1"/>
  <c r="D39" i="1"/>
  <c r="E39" i="1" s="1"/>
  <c r="C39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F22" i="1" s="1"/>
  <c r="C22" i="1"/>
  <c r="E22" i="1" s="1"/>
  <c r="D21" i="1"/>
  <c r="C21" i="1"/>
  <c r="D20" i="1"/>
  <c r="C20" i="1"/>
  <c r="D19" i="1"/>
  <c r="C19" i="1"/>
  <c r="D16" i="1"/>
  <c r="C16" i="1"/>
  <c r="C15" i="1"/>
  <c r="E15" i="1" s="1"/>
  <c r="C14" i="1"/>
  <c r="E14" i="1" s="1"/>
  <c r="C13" i="1"/>
  <c r="E13" i="1" s="1"/>
  <c r="D12" i="1"/>
  <c r="C12" i="1"/>
  <c r="D10" i="1"/>
  <c r="C10" i="1"/>
  <c r="F10" i="1" s="1"/>
  <c r="F64" i="1" s="1"/>
  <c r="D9" i="1"/>
  <c r="C9" i="1"/>
  <c r="E11" i="2" l="1"/>
  <c r="E15" i="3"/>
  <c r="E16" i="4"/>
  <c r="F16" i="3"/>
  <c r="F18" i="3" s="1"/>
  <c r="G22" i="6"/>
  <c r="E71" i="1"/>
  <c r="E124" i="1"/>
  <c r="E143" i="1"/>
  <c r="E31" i="3"/>
  <c r="E15" i="2"/>
  <c r="E24" i="2"/>
  <c r="E129" i="1"/>
  <c r="E20" i="1"/>
  <c r="E78" i="1"/>
  <c r="E84" i="1"/>
  <c r="E90" i="1"/>
  <c r="E110" i="1"/>
  <c r="E128" i="1"/>
  <c r="E146" i="1"/>
  <c r="E40" i="3"/>
  <c r="E111" i="1"/>
  <c r="E43" i="1"/>
  <c r="E122" i="1"/>
  <c r="E19" i="1"/>
  <c r="E75" i="1"/>
  <c r="E101" i="1"/>
  <c r="E106" i="1"/>
  <c r="E22" i="2"/>
  <c r="D53" i="3"/>
  <c r="D19" i="3" s="1"/>
  <c r="E23" i="2"/>
  <c r="E85" i="1"/>
  <c r="E95" i="1"/>
  <c r="E113" i="1"/>
  <c r="E132" i="1"/>
  <c r="E41" i="1"/>
  <c r="E127" i="1"/>
  <c r="E145" i="1"/>
  <c r="E109" i="1"/>
  <c r="E134" i="1"/>
  <c r="E25" i="2"/>
  <c r="G24" i="4"/>
  <c r="E40" i="1"/>
  <c r="E58" i="1"/>
  <c r="E62" i="1"/>
  <c r="E77" i="1"/>
  <c r="E10" i="2"/>
  <c r="D29" i="5"/>
  <c r="D16" i="5" s="1"/>
  <c r="E123" i="1"/>
  <c r="B30" i="4"/>
  <c r="C26" i="4" s="1"/>
  <c r="C27" i="4" s="1"/>
  <c r="E29" i="5"/>
  <c r="E16" i="5" s="1"/>
  <c r="E96" i="1"/>
  <c r="E130" i="1"/>
  <c r="C16" i="2"/>
  <c r="E26" i="2"/>
  <c r="E44" i="3"/>
  <c r="E49" i="3"/>
  <c r="E105" i="1"/>
  <c r="E114" i="1"/>
  <c r="E119" i="1"/>
  <c r="E142" i="1"/>
  <c r="E12" i="2"/>
  <c r="C27" i="2"/>
  <c r="C17" i="2" s="1"/>
  <c r="E22" i="6"/>
  <c r="E21" i="1"/>
  <c r="E63" i="1"/>
  <c r="E74" i="1"/>
  <c r="E16" i="1"/>
  <c r="E54" i="1"/>
  <c r="E59" i="1"/>
  <c r="F63" i="1"/>
  <c r="F114" i="1"/>
  <c r="D27" i="2"/>
  <c r="D17" i="2" s="1"/>
  <c r="E28" i="3"/>
  <c r="E115" i="1"/>
  <c r="E125" i="1"/>
  <c r="E13" i="2"/>
  <c r="C15" i="5"/>
  <c r="D18" i="3"/>
  <c r="D15" i="5"/>
  <c r="D64" i="1"/>
  <c r="E49" i="1"/>
  <c r="D154" i="1"/>
  <c r="D65" i="1" s="1"/>
  <c r="D67" i="1" s="1"/>
  <c r="E79" i="1"/>
  <c r="F84" i="1"/>
  <c r="G84" i="1" s="1"/>
  <c r="E94" i="1"/>
  <c r="F111" i="1"/>
  <c r="F154" i="1" s="1"/>
  <c r="F65" i="1" s="1"/>
  <c r="F67" i="1" s="1"/>
  <c r="E149" i="1"/>
  <c r="E14" i="2"/>
  <c r="E10" i="3"/>
  <c r="E50" i="3"/>
  <c r="C64" i="1"/>
  <c r="E112" i="1"/>
  <c r="E116" i="1"/>
  <c r="C18" i="3"/>
  <c r="G16" i="3"/>
  <c r="G18" i="3" s="1"/>
  <c r="E37" i="3"/>
  <c r="E41" i="3"/>
  <c r="E48" i="3"/>
  <c r="E24" i="4"/>
  <c r="G76" i="1"/>
  <c r="G154" i="1" s="1"/>
  <c r="G65" i="1" s="1"/>
  <c r="G67" i="1" s="1"/>
  <c r="E104" i="1"/>
  <c r="E140" i="1"/>
  <c r="C53" i="3"/>
  <c r="C19" i="3" s="1"/>
  <c r="G53" i="3"/>
  <c r="G19" i="3" s="1"/>
  <c r="E11" i="6"/>
  <c r="C24" i="6"/>
  <c r="C25" i="6" s="1"/>
  <c r="G11" i="6"/>
  <c r="E11" i="5"/>
  <c r="E15" i="5" s="1"/>
  <c r="G16" i="4"/>
  <c r="F53" i="3"/>
  <c r="F19" i="3" s="1"/>
  <c r="E39" i="3"/>
  <c r="E42" i="3"/>
  <c r="E46" i="3"/>
  <c r="E51" i="3"/>
  <c r="E38" i="3"/>
  <c r="E47" i="3"/>
  <c r="E16" i="3"/>
  <c r="E43" i="3"/>
  <c r="D16" i="2"/>
  <c r="E21" i="2"/>
  <c r="E137" i="1"/>
  <c r="E72" i="1"/>
  <c r="E86" i="1"/>
  <c r="E89" i="1"/>
  <c r="E102" i="1"/>
  <c r="E48" i="1"/>
  <c r="E53" i="1"/>
  <c r="E97" i="1"/>
  <c r="E107" i="1"/>
  <c r="E9" i="1"/>
  <c r="E81" i="1"/>
  <c r="E92" i="1"/>
  <c r="E120" i="1"/>
  <c r="E138" i="1"/>
  <c r="E150" i="1"/>
  <c r="E103" i="1"/>
  <c r="E117" i="1"/>
  <c r="E131" i="1"/>
  <c r="E147" i="1"/>
  <c r="E10" i="1"/>
  <c r="E61" i="1"/>
  <c r="E70" i="1"/>
  <c r="E98" i="1"/>
  <c r="E108" i="1"/>
  <c r="E136" i="1"/>
  <c r="C154" i="1"/>
  <c r="C65" i="1" s="1"/>
  <c r="E141" i="1"/>
  <c r="E55" i="1"/>
  <c r="E80" i="1"/>
  <c r="E83" i="1"/>
  <c r="E91" i="1"/>
  <c r="E118" i="1"/>
  <c r="E139" i="1"/>
  <c r="E148" i="1"/>
  <c r="D18" i="2" l="1"/>
  <c r="F21" i="3"/>
  <c r="D21" i="3"/>
  <c r="C21" i="3"/>
  <c r="C18" i="2"/>
  <c r="G21" i="3"/>
  <c r="C67" i="1"/>
</calcChain>
</file>

<file path=xl/sharedStrings.xml><?xml version="1.0" encoding="utf-8"?>
<sst xmlns="http://schemas.openxmlformats.org/spreadsheetml/2006/main" count="514" uniqueCount="446">
  <si>
    <t>Crowe Valley Conservation Authority</t>
  </si>
  <si>
    <t xml:space="preserve">2020 Draft Budget </t>
  </si>
  <si>
    <t>Water Operations &amp; Administration</t>
  </si>
  <si>
    <t>Actuals as of 30 September 2019</t>
  </si>
  <si>
    <t>Revenues:</t>
  </si>
  <si>
    <t>% of Budget</t>
  </si>
  <si>
    <t>Acc't Number</t>
  </si>
  <si>
    <t>Account Description</t>
  </si>
  <si>
    <t>Budget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</si>
  <si>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</si>
  <si>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</si>
  <si>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</si>
  <si>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</si>
  <si>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</si>
  <si>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</si>
  <si>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</si>
  <si>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4100</t>
  </si>
  <si>
    <t>Legal reserve</t>
  </si>
  <si>
    <t>4100 - 0004</t>
  </si>
  <si>
    <t>Levies - Operations - Generic Regulations</t>
  </si>
  <si>
    <t>4280 - 0008</t>
  </si>
  <si>
    <t>Consolidated Hydro Plant Revenue - Hydro Plant</t>
  </si>
  <si>
    <t>4280</t>
  </si>
  <si>
    <t>Consolidated Hydro Plant Revenue - Not Assigned to Departments</t>
  </si>
  <si>
    <t>5460 - 0008</t>
  </si>
  <si>
    <t>Cons. Hydro Wage Reimbursment - Hydro Plant</t>
  </si>
  <si>
    <t>4260 - 0005</t>
  </si>
  <si>
    <t>Algonquin Systems Revenue - Cordova Lake Dam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</si>
  <si>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</si>
  <si>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</si>
  <si>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</si>
  <si>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</si>
  <si>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</si>
  <si>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</si>
  <si>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</si>
  <si>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</si>
  <si>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</si>
  <si>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</si>
  <si>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</si>
  <si>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</si>
  <si>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</si>
  <si>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</si>
  <si>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</si>
  <si>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</si>
  <si>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</si>
  <si>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</si>
  <si>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</si>
  <si>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</si>
  <si>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</si>
  <si>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</si>
  <si>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</si>
  <si>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</si>
  <si>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</si>
  <si>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</si>
  <si>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</si>
  <si>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</si>
  <si>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</si>
  <si>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</si>
  <si>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</si>
  <si>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</si>
  <si>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</si>
  <si>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</si>
  <si>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</si>
  <si>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</si>
  <si>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</si>
  <si>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</si>
  <si>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</si>
  <si>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</si>
  <si>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</si>
  <si>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</si>
  <si>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</si>
  <si>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</si>
  <si>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</si>
  <si>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</si>
  <si>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</si>
  <si>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</si>
  <si>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</si>
  <si>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</si>
  <si>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</si>
  <si>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</si>
  <si>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</si>
  <si>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</si>
  <si>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</si>
  <si>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</si>
  <si>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</si>
  <si>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</si>
  <si>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</si>
  <si>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</si>
  <si>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</si>
  <si>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</si>
  <si>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</si>
  <si>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</si>
  <si>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</si>
  <si>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</si>
  <si>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</si>
  <si>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</si>
  <si>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</si>
  <si>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</si>
  <si>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</si>
  <si>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</si>
  <si>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</si>
  <si>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</si>
  <si>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</si>
  <si>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</si>
  <si>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</si>
  <si>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</si>
  <si>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</si>
  <si>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</si>
  <si>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</si>
  <si>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</si>
  <si>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</si>
  <si>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</si>
  <si>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</si>
  <si>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</si>
  <si>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</si>
  <si>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</si>
  <si>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</si>
  <si>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</si>
  <si>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</si>
  <si>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</si>
  <si>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</si>
  <si>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</si>
  <si>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</si>
  <si>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</si>
  <si>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</si>
  <si>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</si>
  <si>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</si>
  <si>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</si>
  <si>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</si>
  <si>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</si>
  <si>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</si>
  <si>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</si>
  <si>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</si>
  <si>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</si>
  <si>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5410 - 0001</t>
  </si>
  <si>
    <t>Wages - Administration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</si>
  <si>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</si>
  <si>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</si>
  <si>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</si>
  <si>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</si>
  <si>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</si>
  <si>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</si>
  <si>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</si>
  <si>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</si>
  <si>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</si>
  <si>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</si>
  <si>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5455 - 0001</t>
  </si>
  <si>
    <t>RRSP - OMERS - Administration</t>
  </si>
  <si>
    <t>5410 - 0002</t>
  </si>
  <si>
    <t>Wages - Operations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</si>
  <si>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</si>
  <si>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</si>
  <si>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</si>
  <si>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</si>
  <si>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</si>
  <si>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</si>
  <si>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</si>
  <si>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</si>
  <si>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</si>
  <si>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</si>
  <si>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</si>
  <si>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</si>
  <si>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</si>
  <si>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</si>
  <si>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</si>
  <si>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</si>
  <si>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</si>
  <si>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</si>
  <si>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</si>
  <si>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</si>
  <si>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</si>
  <si>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</si>
  <si>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</si>
  <si>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</si>
  <si>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</si>
  <si>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</si>
  <si>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</si>
  <si>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</si>
  <si>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</si>
  <si>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</si>
  <si>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</si>
  <si>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</si>
  <si>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</si>
  <si>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</si>
  <si>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</si>
  <si>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</si>
  <si>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</si>
  <si>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</si>
  <si>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</si>
  <si>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</si>
  <si>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</si>
  <si>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</si>
  <si>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</si>
  <si>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</si>
  <si>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</si>
  <si>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</si>
  <si>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</si>
  <si>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</si>
  <si>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</si>
  <si>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</si>
  <si>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</si>
  <si>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</si>
  <si>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</si>
  <si>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</si>
  <si>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</si>
  <si>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</si>
  <si>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</si>
  <si>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</si>
  <si>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</si>
  <si>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</si>
  <si>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</si>
  <si>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</si>
  <si>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</si>
  <si>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</si>
  <si>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</si>
  <si>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</si>
  <si>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</si>
  <si>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</si>
  <si>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</si>
  <si>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</si>
  <si>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</si>
  <si>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</si>
  <si>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</si>
  <si>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</si>
  <si>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</si>
  <si>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</si>
  <si>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5210</t>
  </si>
  <si>
    <t>Computer Capital Expense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</si>
  <si>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</si>
  <si>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</si>
  <si>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</si>
  <si>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</si>
  <si>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</si>
  <si>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</si>
  <si>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</si>
  <si>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</si>
  <si>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</si>
  <si>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</si>
  <si>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</si>
  <si>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</si>
  <si>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</si>
  <si>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</si>
  <si>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</si>
  <si>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</si>
  <si>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</si>
  <si>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</si>
  <si>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</si>
  <si>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</si>
  <si>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</si>
  <si>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</si>
  <si>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</si>
  <si>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5065 - 0004</t>
  </si>
  <si>
    <t>Health and Safety Supplies - Regulations</t>
  </si>
  <si>
    <t>5410 - 0004</t>
  </si>
  <si>
    <t>Wages - Regulations (3 FTE)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</si>
  <si>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</si>
  <si>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</si>
  <si>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</si>
  <si>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</si>
  <si>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</si>
  <si>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</si>
  <si>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</si>
  <si>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</si>
  <si>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</si>
  <si>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</si>
  <si>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5455 - 0004</t>
  </si>
  <si>
    <t>RRSP - OMERS - Regulations</t>
  </si>
  <si>
    <t>5095 - 0004</t>
  </si>
  <si>
    <t>Computer Software - ESRI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</si>
  <si>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</si>
  <si>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</si>
  <si>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</si>
  <si>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</si>
  <si>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</si>
  <si>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</si>
  <si>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</si>
  <si>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</si>
  <si>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</si>
  <si>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</si>
  <si>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</si>
  <si>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</si>
  <si>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</si>
  <si>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</si>
  <si>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</si>
  <si>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</si>
  <si>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</si>
  <si>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</si>
  <si>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2020 Draft Budget</t>
  </si>
  <si>
    <t>Land Operations</t>
  </si>
  <si>
    <t xml:space="preserve">                                                (Actuals as of 30 September 2019 )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</si>
  <si>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</si>
  <si>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</si>
  <si>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</si>
  <si>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</si>
  <si>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</si>
  <si>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</si>
  <si>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</si>
  <si>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</si>
  <si>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</si>
  <si>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</si>
  <si>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</si>
  <si>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4200 - 0009</t>
  </si>
  <si>
    <t>Rent Revenue - McGeachie Conservation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</si>
  <si>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</si>
  <si>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</si>
  <si>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</si>
  <si>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</si>
  <si>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</si>
  <si>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</si>
  <si>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5600 - 0011</t>
  </si>
  <si>
    <t>Property Taxes - Lands</t>
  </si>
  <si>
    <t>5690 - 0011</t>
  </si>
  <si>
    <t>Conservation Area Expense - Lands</t>
  </si>
  <si>
    <t>5700 - 0009</t>
  </si>
  <si>
    <t>General Expense &amp; Taxes McGeachie Conservation</t>
  </si>
  <si>
    <t>5690 - 0009</t>
  </si>
  <si>
    <t>McGeachie Cottage Project</t>
  </si>
  <si>
    <t>5600 - 0010</t>
  </si>
  <si>
    <t>Property Taxes - Crowe Bridge Area</t>
  </si>
  <si>
    <t>Total Land Operatons Expenditures</t>
  </si>
  <si>
    <t>2020 Budget</t>
  </si>
  <si>
    <t>Special Projects</t>
  </si>
  <si>
    <t xml:space="preserve">                                       (Actuals as of  30 September 2019)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</si>
  <si>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</si>
  <si>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</si>
  <si>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</si>
  <si>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</si>
  <si>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</si>
  <si>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</si>
  <si>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</si>
  <si>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</si>
  <si>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</si>
  <si>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</si>
  <si>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</si>
  <si>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</si>
  <si>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</si>
  <si>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4163 - 0013</t>
  </si>
  <si>
    <t>RMO Duties - Highlands East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</si>
  <si>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</si>
  <si>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</si>
  <si>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</si>
  <si>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</si>
  <si>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</si>
  <si>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</si>
  <si>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</si>
  <si>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</si>
  <si>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</si>
  <si>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</si>
  <si>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</si>
  <si>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</si>
  <si>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</si>
  <si>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</si>
  <si>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</si>
  <si>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</si>
  <si>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</si>
  <si>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</si>
  <si>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</si>
  <si>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</si>
  <si>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</si>
  <si>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</si>
  <si>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</si>
  <si>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</si>
  <si>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</si>
  <si>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</si>
  <si>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</si>
  <si>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</si>
  <si>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</si>
  <si>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</si>
  <si>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</si>
  <si>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</si>
  <si>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</si>
  <si>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</si>
  <si>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</si>
  <si>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</si>
  <si>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</si>
  <si>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</si>
  <si>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</si>
  <si>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</si>
  <si>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</si>
  <si>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</si>
  <si>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</si>
  <si>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</si>
  <si>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</si>
  <si>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</si>
  <si>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</si>
  <si>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</si>
  <si>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</si>
  <si>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</si>
  <si>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</si>
  <si>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</si>
  <si>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</si>
  <si>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</si>
  <si>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</si>
  <si>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</si>
  <si>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</si>
  <si>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</si>
  <si>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</si>
  <si>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Crowe Valley Conservation Authority Summary - Operating Budget - Draft 2020 </t>
  </si>
  <si>
    <t>Summary Revenue &amp; Expenditures</t>
  </si>
  <si>
    <t>LRP</t>
  </si>
  <si>
    <t>Draft Budget</t>
  </si>
  <si>
    <t>Tax Requirement (Municipal Levy)</t>
  </si>
  <si>
    <t>Contribution to Legal Reserve</t>
  </si>
  <si>
    <t xml:space="preserve">Lease Revenue </t>
  </si>
  <si>
    <t>Provincial Funding</t>
  </si>
  <si>
    <t xml:space="preserve">WECI </t>
  </si>
  <si>
    <t>Proceeds from Capital Loan/Grant</t>
  </si>
  <si>
    <t>Contribution from Foundation</t>
  </si>
  <si>
    <t>Other Sources</t>
  </si>
  <si>
    <t>Total Revenues</t>
  </si>
  <si>
    <t>Expenditures:</t>
  </si>
  <si>
    <t>Total Funding Requirement</t>
  </si>
  <si>
    <t>Total Tax Requirement $ increase:</t>
  </si>
  <si>
    <t>Total Tax Requirement % increase</t>
  </si>
  <si>
    <t>2019 Levy</t>
  </si>
  <si>
    <t>2020 Levy</t>
  </si>
  <si>
    <t xml:space="preserve">Capital </t>
  </si>
  <si>
    <t>4110</t>
  </si>
  <si>
    <t>Levies - Asset Replacement Program</t>
  </si>
  <si>
    <t>Contributions from Reserves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</si>
  <si>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</si>
  <si>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</si>
  <si>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</si>
  <si>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</si>
  <si>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</si>
  <si>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- 2018-19 Projects</t>
  </si>
  <si>
    <t>Contribution to Asset Replacement Program</t>
  </si>
  <si>
    <t>Riding Lawnmower Purchase</t>
  </si>
  <si>
    <t>Stop Logs</t>
  </si>
  <si>
    <t>Marmora Dam - Concrete Repairs &amp; Gain covers - WECI</t>
  </si>
  <si>
    <t>Marmora Dam Safety Assessment Update - WECI</t>
  </si>
  <si>
    <t>Crowe Bridge Wier Assessment - WECI</t>
  </si>
  <si>
    <t>5640 - 0001</t>
  </si>
  <si>
    <t>Repairs to Admin Bldg</t>
  </si>
  <si>
    <t xml:space="preserve">Crowe Valley Conservation Authority Summary - Capital Budget - Draft 2020 </t>
  </si>
  <si>
    <t>Provincial Funding - WECI</t>
  </si>
  <si>
    <t>Contribution from Reserves</t>
  </si>
  <si>
    <t xml:space="preserve">Reserve Contributions </t>
  </si>
  <si>
    <t>Asset Replacement Program</t>
  </si>
  <si>
    <t>Capital Expenditures - WECI</t>
  </si>
  <si>
    <t>weci</t>
  </si>
  <si>
    <t>Capital Expenditures</t>
  </si>
  <si>
    <t>Stop Log Replacement</t>
  </si>
  <si>
    <t>Debenture Repayments</t>
  </si>
  <si>
    <t>Reserve Contributions - Capital</t>
  </si>
  <si>
    <t>2018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</si>
</sst>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&quot;$&quot;* #,##0_);_(&quot;$&quot;* \(#,##0\);_(&quot;$&quot;* &quot;-&quot;_);_(@_)"/>
    <numFmt numFmtId="167" formatCode="&quot;$&quot;#,##0"/>
    <numFmt numFmtId="168" formatCode="&quot;$&quot;#,##0.00"/>
    <numFmt numFmtId="169" formatCode="0.000%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165" fontId="4" fillId="0" borderId="0" xfId="1" applyNumberFormat="1" applyFont="1"/>
    <xf numFmtId="9" fontId="4" fillId="0" borderId="0" xfId="1" applyNumberFormat="1" applyFont="1"/>
    <xf numFmtId="164" fontId="4" fillId="0" borderId="0" xfId="1" applyNumberFormat="1" applyFont="1"/>
    <xf numFmtId="0" fontId="4" fillId="0" borderId="0" xfId="0" applyFont="1"/>
    <xf numFmtId="165" fontId="4" fillId="0" borderId="0" xfId="0" applyNumberFormat="1" applyFont="1"/>
    <xf numFmtId="9" fontId="4" fillId="0" borderId="0" xfId="2" applyFont="1"/>
    <xf numFmtId="166" fontId="4" fillId="0" borderId="0" xfId="1" applyNumberFormat="1" applyFont="1"/>
    <xf numFmtId="165" fontId="3" fillId="0" borderId="0" xfId="0" applyNumberFormat="1" applyFont="1"/>
    <xf numFmtId="4" fontId="4" fillId="0" borderId="0" xfId="1" applyNumberFormat="1" applyFont="1"/>
    <xf numFmtId="165" fontId="0" fillId="0" borderId="0" xfId="1" applyNumberFormat="1" applyFont="1"/>
    <xf numFmtId="167" fontId="4" fillId="0" borderId="0" xfId="1" applyNumberFormat="1" applyFont="1"/>
    <xf numFmtId="164" fontId="0" fillId="0" borderId="0" xfId="1" applyNumberFormat="1" applyFont="1"/>
    <xf numFmtId="165" fontId="6" fillId="0" borderId="0" xfId="0" applyNumberFormat="1" applyFont="1"/>
    <xf numFmtId="0" fontId="5" fillId="0" borderId="0" xfId="0" quotePrefix="1" applyNumberFormat="1" applyFont="1" applyFill="1" applyAlignment="1">
      <alignment horizontal="left"/>
    </xf>
    <xf numFmtId="165" fontId="4" fillId="0" borderId="0" xfId="1" applyNumberFormat="1" applyFont="1" applyFill="1"/>
    <xf numFmtId="0" fontId="5" fillId="0" borderId="0" xfId="0" applyNumberFormat="1" applyFont="1" applyFill="1" applyAlignment="1">
      <alignment horizontal="left"/>
    </xf>
    <xf numFmtId="9" fontId="4" fillId="0" borderId="0" xfId="1" applyNumberFormat="1" applyFont="1" applyFill="1"/>
    <xf numFmtId="164" fontId="1" fillId="0" borderId="0" xfId="1" applyNumberFormat="1" applyFont="1" applyFill="1"/>
    <xf numFmtId="0" fontId="0" fillId="0" borderId="0" xfId="0" applyFill="1"/>
    <xf numFmtId="165" fontId="4" fillId="0" borderId="0" xfId="0" applyNumberFormat="1" applyFont="1" applyFill="1"/>
    <xf numFmtId="0" fontId="5" fillId="0" borderId="0" xfId="0" applyNumberFormat="1" applyFont="1" applyAlignment="1">
      <alignment horizontal="left"/>
    </xf>
    <xf numFmtId="165" fontId="0" fillId="0" borderId="0" xfId="0" applyNumberFormat="1"/>
    <xf numFmtId="44" fontId="4" fillId="0" borderId="0" xfId="1" applyNumberFormat="1" applyFont="1" applyFill="1"/>
    <xf numFmtId="165" fontId="7" fillId="0" borderId="0" xfId="0" applyNumberFormat="1" applyFont="1"/>
    <xf numFmtId="165" fontId="4" fillId="2" borderId="0" xfId="1" applyNumberFormat="1" applyFont="1" applyFill="1"/>
    <xf numFmtId="164" fontId="4" fillId="2" borderId="0" xfId="1" applyNumberFormat="1" applyFont="1" applyFill="1"/>
    <xf numFmtId="0" fontId="8" fillId="0" borderId="0" xfId="0" applyNumberFormat="1" applyFont="1" applyFill="1" applyAlignment="1">
      <alignment horizontal="left"/>
    </xf>
    <xf numFmtId="10" fontId="4" fillId="0" borderId="0" xfId="0" applyNumberFormat="1" applyFont="1"/>
    <xf numFmtId="168" fontId="0" fillId="0" borderId="0" xfId="0" applyNumberFormat="1"/>
    <xf numFmtId="165" fontId="4" fillId="0" borderId="0" xfId="0" applyNumberFormat="1" applyFont="1" applyAlignment="1">
      <alignment horizontal="left" wrapText="1"/>
    </xf>
    <xf numFmtId="0" fontId="5" fillId="3" borderId="0" xfId="0" quotePrefix="1" applyNumberFormat="1" applyFont="1" applyFill="1" applyAlignment="1">
      <alignment horizontal="left"/>
    </xf>
    <xf numFmtId="0" fontId="8" fillId="0" borderId="0" xfId="0" quotePrefix="1" applyNumberFormat="1" applyFont="1" applyAlignment="1">
      <alignment horizontal="left"/>
    </xf>
    <xf numFmtId="165" fontId="9" fillId="3" borderId="0" xfId="1" applyNumberFormat="1" applyFont="1" applyFill="1"/>
    <xf numFmtId="165" fontId="4" fillId="3" borderId="0" xfId="1" applyNumberFormat="1" applyFont="1" applyFill="1"/>
    <xf numFmtId="164" fontId="4" fillId="3" borderId="0" xfId="1" applyNumberFormat="1" applyFont="1" applyFill="1"/>
    <xf numFmtId="3" fontId="4" fillId="0" borderId="0" xfId="1" applyNumberFormat="1" applyFont="1"/>
    <xf numFmtId="165" fontId="1" fillId="0" borderId="0" xfId="1" applyNumberFormat="1" applyFont="1" applyFill="1"/>
    <xf numFmtId="164" fontId="9" fillId="3" borderId="0" xfId="1" applyNumberFormat="1" applyFont="1" applyFill="1"/>
    <xf numFmtId="3" fontId="0" fillId="0" borderId="0" xfId="0" applyNumberFormat="1"/>
    <xf numFmtId="0" fontId="10" fillId="0" borderId="0" xfId="0" applyFont="1"/>
    <xf numFmtId="0" fontId="2" fillId="4" borderId="0" xfId="0" applyFont="1" applyFill="1" applyAlignment="1">
      <alignment horizontal="right"/>
    </xf>
    <xf numFmtId="164" fontId="4" fillId="4" borderId="3" xfId="1" applyNumberFormat="1" applyFont="1" applyFill="1" applyBorder="1"/>
    <xf numFmtId="165" fontId="4" fillId="4" borderId="3" xfId="1" applyNumberFormat="1" applyFont="1" applyFill="1" applyBorder="1"/>
    <xf numFmtId="164" fontId="4" fillId="4" borderId="4" xfId="1" applyNumberFormat="1" applyFont="1" applyFill="1" applyBorder="1"/>
    <xf numFmtId="165" fontId="4" fillId="4" borderId="4" xfId="1" applyNumberFormat="1" applyFont="1" applyFill="1" applyBorder="1"/>
    <xf numFmtId="165" fontId="2" fillId="0" borderId="0" xfId="0" applyNumberFormat="1" applyFont="1" applyAlignment="1">
      <alignment horizontal="right"/>
    </xf>
    <xf numFmtId="167" fontId="4" fillId="4" borderId="3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4" fontId="4" fillId="0" borderId="0" xfId="1" applyNumberFormat="1" applyFont="1" applyFill="1"/>
    <xf numFmtId="168" fontId="2" fillId="0" borderId="0" xfId="0" applyNumberFormat="1" applyFont="1"/>
    <xf numFmtId="167" fontId="4" fillId="0" borderId="0" xfId="1" applyNumberFormat="1" applyFont="1" applyFill="1"/>
    <xf numFmtId="2" fontId="5" fillId="0" borderId="0" xfId="0" quotePrefix="1" applyNumberFormat="1" applyFont="1" applyAlignment="1">
      <alignment horizontal="left"/>
    </xf>
    <xf numFmtId="3" fontId="4" fillId="0" borderId="0" xfId="0" applyNumberFormat="1" applyFont="1"/>
    <xf numFmtId="164" fontId="0" fillId="0" borderId="0" xfId="1" applyNumberFormat="1" applyFont="1" applyFill="1"/>
    <xf numFmtId="9" fontId="4" fillId="3" borderId="0" xfId="1" applyNumberFormat="1" applyFont="1" applyFill="1"/>
    <xf numFmtId="0" fontId="10" fillId="0" borderId="0" xfId="0" quotePrefix="1" applyNumberFormat="1" applyFont="1" applyFill="1" applyAlignment="1">
      <alignment horizontal="left"/>
    </xf>
    <xf numFmtId="0" fontId="3" fillId="0" borderId="0" xfId="0" applyFont="1"/>
    <xf numFmtId="165" fontId="3" fillId="0" borderId="0" xfId="1" applyNumberFormat="1" applyFont="1" applyAlignment="1">
      <alignment horizontal="center"/>
    </xf>
    <xf numFmtId="0" fontId="10" fillId="0" borderId="0" xfId="0" quotePrefix="1" applyNumberFormat="1" applyFont="1" applyAlignment="1">
      <alignment horizontal="left"/>
    </xf>
    <xf numFmtId="4" fontId="0" fillId="0" borderId="0" xfId="0" applyNumberFormat="1"/>
    <xf numFmtId="4" fontId="4" fillId="0" borderId="0" xfId="0" applyNumberFormat="1" applyFont="1"/>
    <xf numFmtId="0" fontId="4" fillId="0" borderId="0" xfId="0" applyFont="1" applyAlignment="1">
      <alignment horizontal="center" wrapText="1"/>
    </xf>
    <xf numFmtId="165" fontId="4" fillId="0" borderId="0" xfId="1" applyNumberFormat="1" applyFont="1" applyAlignment="1">
      <alignment horizontal="center"/>
    </xf>
    <xf numFmtId="4" fontId="4" fillId="0" borderId="0" xfId="0" applyNumberFormat="1" applyFont="1" applyFill="1"/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8" fillId="4" borderId="0" xfId="0" applyNumberFormat="1" applyFont="1" applyFill="1" applyAlignment="1">
      <alignment horizontal="left"/>
    </xf>
    <xf numFmtId="164" fontId="2" fillId="4" borderId="3" xfId="1" applyNumberFormat="1" applyFont="1" applyFill="1" applyBorder="1"/>
    <xf numFmtId="165" fontId="2" fillId="4" borderId="3" xfId="1" applyNumberFormat="1" applyFont="1" applyFill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quotePrefix="1" applyNumberFormat="1" applyFont="1" applyAlignment="1">
      <alignment horizontal="left"/>
    </xf>
    <xf numFmtId="0" fontId="12" fillId="0" borderId="0" xfId="0" quotePrefix="1" applyNumberFormat="1" applyFont="1" applyFill="1" applyAlignment="1">
      <alignment horizontal="left"/>
    </xf>
    <xf numFmtId="166" fontId="4" fillId="0" borderId="0" xfId="1" applyNumberFormat="1" applyFont="1" applyFill="1"/>
    <xf numFmtId="0" fontId="12" fillId="0" borderId="0" xfId="0" applyNumberFormat="1" applyFont="1" applyAlignment="1">
      <alignment horizontal="left"/>
    </xf>
    <xf numFmtId="165" fontId="10" fillId="0" borderId="0" xfId="0" applyNumberFormat="1" applyFont="1"/>
    <xf numFmtId="0" fontId="13" fillId="4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left"/>
    </xf>
    <xf numFmtId="9" fontId="0" fillId="0" borderId="0" xfId="0" applyNumberFormat="1"/>
    <xf numFmtId="165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/>
    </xf>
    <xf numFmtId="44" fontId="0" fillId="0" borderId="0" xfId="0" applyNumberFormat="1"/>
    <xf numFmtId="0" fontId="2" fillId="0" borderId="0" xfId="0" applyFont="1" applyAlignment="1">
      <alignment horizontal="right"/>
    </xf>
    <xf numFmtId="165" fontId="0" fillId="0" borderId="4" xfId="1" applyNumberFormat="1" applyFont="1" applyBorder="1"/>
    <xf numFmtId="42" fontId="4" fillId="0" borderId="0" xfId="1" applyNumberFormat="1" applyFont="1"/>
    <xf numFmtId="10" fontId="4" fillId="0" borderId="0" xfId="2" applyNumberFormat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4" fontId="2" fillId="0" borderId="0" xfId="0" applyNumberFormat="1" applyFont="1"/>
    <xf numFmtId="44" fontId="4" fillId="0" borderId="0" xfId="0" applyNumberFormat="1" applyFont="1" applyFill="1" applyBorder="1" applyAlignment="1">
      <alignment horizontal="left" vertical="center"/>
    </xf>
    <xf numFmtId="0" fontId="14" fillId="0" borderId="0" xfId="3" applyFont="1"/>
    <xf numFmtId="0" fontId="11" fillId="0" borderId="0" xfId="3" applyFont="1"/>
    <xf numFmtId="0" fontId="4" fillId="0" borderId="0" xfId="3"/>
    <xf numFmtId="0" fontId="15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67" fontId="4" fillId="0" borderId="0" xfId="3" applyNumberFormat="1"/>
    <xf numFmtId="167" fontId="4" fillId="0" borderId="0" xfId="3" applyNumberFormat="1" applyFill="1"/>
    <xf numFmtId="0" fontId="11" fillId="0" borderId="0" xfId="3" applyFont="1" applyFill="1"/>
    <xf numFmtId="0" fontId="4" fillId="0" borderId="0" xfId="3" applyFill="1"/>
    <xf numFmtId="167" fontId="4" fillId="0" borderId="0" xfId="3" applyNumberFormat="1" applyFont="1"/>
    <xf numFmtId="168" fontId="4" fillId="0" borderId="0" xfId="3" applyNumberFormat="1"/>
    <xf numFmtId="167" fontId="6" fillId="0" borderId="0" xfId="3" applyNumberFormat="1" applyFont="1"/>
    <xf numFmtId="167" fontId="2" fillId="0" borderId="0" xfId="3" applyNumberFormat="1" applyFont="1"/>
    <xf numFmtId="0" fontId="4" fillId="0" borderId="0" xfId="3" applyFont="1"/>
    <xf numFmtId="2" fontId="4" fillId="0" borderId="0" xfId="3" applyNumberFormat="1"/>
    <xf numFmtId="0" fontId="0" fillId="0" borderId="0" xfId="3" applyFont="1"/>
    <xf numFmtId="0" fontId="14" fillId="0" borderId="5" xfId="3" applyFont="1" applyBorder="1" applyAlignment="1">
      <alignment horizontal="right"/>
    </xf>
    <xf numFmtId="167" fontId="2" fillId="0" borderId="5" xfId="3" applyNumberFormat="1" applyFont="1" applyBorder="1"/>
    <xf numFmtId="167" fontId="2" fillId="0" borderId="0" xfId="3" applyNumberFormat="1" applyFont="1" applyBorder="1"/>
    <xf numFmtId="164" fontId="4" fillId="0" borderId="0" xfId="1" applyFont="1"/>
    <xf numFmtId="3" fontId="4" fillId="0" borderId="0" xfId="3" applyNumberFormat="1"/>
    <xf numFmtId="0" fontId="2" fillId="0" borderId="6" xfId="3" applyFont="1" applyBorder="1" applyAlignment="1">
      <alignment horizontal="center" wrapText="1"/>
    </xf>
    <xf numFmtId="0" fontId="17" fillId="0" borderId="0" xfId="3" applyFont="1"/>
    <xf numFmtId="167" fontId="18" fillId="0" borderId="0" xfId="3" applyNumberFormat="1" applyFont="1" applyAlignment="1">
      <alignment horizontal="left"/>
    </xf>
    <xf numFmtId="167" fontId="19" fillId="0" borderId="0" xfId="3" applyNumberFormat="1" applyFont="1"/>
    <xf numFmtId="10" fontId="18" fillId="0" borderId="0" xfId="3" applyNumberFormat="1" applyFont="1" applyAlignment="1">
      <alignment horizontal="left"/>
    </xf>
    <xf numFmtId="10" fontId="4" fillId="0" borderId="0" xfId="2" applyNumberFormat="1" applyFont="1"/>
    <xf numFmtId="0" fontId="2" fillId="0" borderId="0" xfId="3" applyFont="1"/>
    <xf numFmtId="168" fontId="2" fillId="0" borderId="0" xfId="3" applyNumberFormat="1" applyFont="1"/>
    <xf numFmtId="10" fontId="4" fillId="0" borderId="0" xfId="3" applyNumberFormat="1" applyFont="1"/>
    <xf numFmtId="168" fontId="4" fillId="0" borderId="0" xfId="3" applyNumberFormat="1" applyFont="1"/>
    <xf numFmtId="0" fontId="18" fillId="0" borderId="0" xfId="3" applyFont="1"/>
    <xf numFmtId="0" fontId="19" fillId="0" borderId="0" xfId="3" applyFont="1"/>
    <xf numFmtId="0" fontId="19" fillId="0" borderId="0" xfId="3" applyFont="1" applyAlignment="1"/>
    <xf numFmtId="164" fontId="19" fillId="0" borderId="0" xfId="1" applyFont="1"/>
    <xf numFmtId="164" fontId="4" fillId="0" borderId="0" xfId="3" applyNumberFormat="1"/>
    <xf numFmtId="169" fontId="4" fillId="0" borderId="0" xfId="2" applyNumberFormat="1" applyFont="1"/>
    <xf numFmtId="165" fontId="4" fillId="0" borderId="0" xfId="4" applyNumberFormat="1" applyFont="1"/>
    <xf numFmtId="4" fontId="4" fillId="0" borderId="0" xfId="4" applyNumberFormat="1" applyFont="1"/>
    <xf numFmtId="165" fontId="4" fillId="4" borderId="3" xfId="4" applyNumberFormat="1" applyFont="1" applyFill="1" applyBorder="1"/>
    <xf numFmtId="165" fontId="4" fillId="4" borderId="4" xfId="4" applyNumberFormat="1" applyFont="1" applyFill="1" applyBorder="1"/>
    <xf numFmtId="165" fontId="0" fillId="0" borderId="4" xfId="4" applyNumberFormat="1" applyFont="1" applyBorder="1"/>
    <xf numFmtId="165" fontId="0" fillId="0" borderId="0" xfId="4" applyNumberFormat="1" applyFont="1"/>
    <xf numFmtId="165" fontId="4" fillId="0" borderId="0" xfId="4" applyNumberFormat="1" applyFont="1" applyFill="1"/>
    <xf numFmtId="165" fontId="2" fillId="4" borderId="3" xfId="4" applyNumberFormat="1" applyFont="1" applyFill="1" applyBorder="1"/>
    <xf numFmtId="0" fontId="4" fillId="0" borderId="0" xfId="3" applyBorder="1"/>
    <xf numFmtId="10" fontId="19" fillId="0" borderId="0" xfId="2" applyNumberFormat="1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wrapText="1"/>
    </xf>
    <xf numFmtId="165" fontId="4" fillId="0" borderId="0" xfId="1" applyNumberFormat="1" applyFont="1" applyAlignment="1">
      <alignment wrapText="1"/>
    </xf>
    <xf numFmtId="3" fontId="4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6" xfId="3" applyFont="1" applyBorder="1" applyAlignment="1">
      <alignment horizontal="center" wrapText="1"/>
    </xf>
    <xf numFmtId="0" fontId="16" fillId="0" borderId="6" xfId="3" applyFont="1" applyBorder="1" applyAlignment="1">
      <alignment horizontal="center" wrapText="1"/>
    </xf>
    <xf numFmtId="0" fontId="16" fillId="0" borderId="0" xfId="3" applyFont="1" applyBorder="1" applyAlignment="1">
      <alignment horizontal="center" wrapText="1"/>
    </xf>
  </cellXfs>
  <cellStyles count="5">
    <cellStyle name="Currency" xfId="1" builtinId="4"/>
    <cellStyle name="Currency 2" xfId="4"/>
    <cellStyle name="Normal" xfId="0" builtinId="0"/>
    <cellStyle name="Normal 4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s%202019%20Work/2020%20Budget/2020%20Draft%20Budgets_22Oct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heet2"/>
    </sheetNames>
    <sheetDataSet>
      <sheetData sheetId="0"/>
      <sheetData sheetId="1">
        <row r="1">
          <cell r="A1" t="str">
            <v>1005</v>
          </cell>
          <cell r="B1" t="str">
            <v>General Bank - Not Assigned to Departments</v>
          </cell>
          <cell r="I1">
            <v>108451.86</v>
          </cell>
          <cell r="J1" t="str">
            <v>Dr</v>
          </cell>
        </row>
        <row r="2">
          <cell r="A2" t="str">
            <v>1005 - 0014</v>
          </cell>
          <cell r="B2" t="str">
            <v>General Bank - Lower Trent Job Share</v>
          </cell>
          <cell r="G2" t="str">
            <v/>
          </cell>
          <cell r="H2" t="str">
            <v/>
          </cell>
          <cell r="I2">
            <v>8661.66</v>
          </cell>
        </row>
        <row r="3">
          <cell r="A3" t="str">
            <v>1010</v>
          </cell>
          <cell r="B3" t="str">
            <v>ING Savings Account - Not Assigned to Departments</v>
          </cell>
          <cell r="I3">
            <v>528159.47</v>
          </cell>
          <cell r="J3" t="str">
            <v>Cr</v>
          </cell>
        </row>
        <row r="4">
          <cell r="A4" t="str">
            <v>1020</v>
          </cell>
          <cell r="B4" t="str">
            <v>Short term investment - Not Assigned to Departments</v>
          </cell>
          <cell r="I4">
            <v>0</v>
          </cell>
        </row>
        <row r="5">
          <cell r="A5" t="str">
            <v>1050</v>
          </cell>
          <cell r="B5" t="str">
            <v>Petty cash - Not Assigned to Departments</v>
          </cell>
          <cell r="I5">
            <v>125</v>
          </cell>
        </row>
        <row r="6">
          <cell r="A6" t="str">
            <v>1060</v>
          </cell>
          <cell r="B6" t="str">
            <v>Petty cash/float - C.B.C.A - Not Assigned to Departments</v>
          </cell>
          <cell r="I6">
            <v>0</v>
          </cell>
          <cell r="J6" t="str">
            <v>Dr</v>
          </cell>
        </row>
        <row r="7">
          <cell r="A7" t="str">
            <v>1080</v>
          </cell>
          <cell r="B7" t="str">
            <v>Staff coffee fund - Not Assigned to Departments</v>
          </cell>
          <cell r="I7">
            <v>37.32</v>
          </cell>
        </row>
        <row r="8">
          <cell r="A8" t="str">
            <v>1100</v>
          </cell>
          <cell r="B8" t="str">
            <v>Due from Province of Ontario - Not Assigned to Departments</v>
          </cell>
          <cell r="I8">
            <v>0</v>
          </cell>
          <cell r="J8" t="str">
            <v>Dr</v>
          </cell>
        </row>
        <row r="9">
          <cell r="A9" t="str">
            <v>1110</v>
          </cell>
          <cell r="B9" t="str">
            <v>Due from Special Reserve - Not Assigned to Departments</v>
          </cell>
          <cell r="I9">
            <v>0</v>
          </cell>
        </row>
        <row r="10">
          <cell r="A10" t="str">
            <v>1150</v>
          </cell>
          <cell r="B10" t="str">
            <v>Accounts receivable - Not Assigned to Departments</v>
          </cell>
          <cell r="I10">
            <v>28949.77</v>
          </cell>
          <cell r="J10" t="str">
            <v>Dr</v>
          </cell>
        </row>
        <row r="11">
          <cell r="A11" t="str">
            <v>1155</v>
          </cell>
          <cell r="B11" t="str">
            <v>Accounts receivable - other - Not Assigned to Departments</v>
          </cell>
          <cell r="I11">
            <v>3225</v>
          </cell>
        </row>
        <row r="12">
          <cell r="A12" t="str">
            <v>1156</v>
          </cell>
          <cell r="B12" t="str">
            <v>A/R =- Lower Trent - Not Assigned to Departments</v>
          </cell>
          <cell r="I12">
            <v>0</v>
          </cell>
          <cell r="J12" t="str">
            <v>Dr</v>
          </cell>
        </row>
        <row r="13">
          <cell r="A13" t="str">
            <v>1156 - 0002</v>
          </cell>
          <cell r="B13" t="str">
            <v>A/R =- Lower Trent - Operations</v>
          </cell>
          <cell r="I13">
            <v>0</v>
          </cell>
        </row>
        <row r="14">
          <cell r="A14" t="str">
            <v>1156 - 0003</v>
          </cell>
          <cell r="B14" t="str">
            <v>A/R =- Lower Trent - Source Water Protection</v>
          </cell>
          <cell r="I14">
            <v>0</v>
          </cell>
          <cell r="J14" t="str">
            <v>Dr</v>
          </cell>
        </row>
        <row r="15">
          <cell r="A15" t="str">
            <v>1156 - 0004</v>
          </cell>
          <cell r="B15" t="str">
            <v>A/R =- Lower Trent - Generic Regulations</v>
          </cell>
          <cell r="I15">
            <v>0</v>
          </cell>
        </row>
        <row r="16">
          <cell r="A16" t="str">
            <v>1156 - 0005</v>
          </cell>
          <cell r="B16" t="str">
            <v>A/R =- Lower Trent - Cordova Lake Dam</v>
          </cell>
          <cell r="I16">
            <v>0</v>
          </cell>
          <cell r="J16" t="str">
            <v>Dr</v>
          </cell>
        </row>
        <row r="17">
          <cell r="A17" t="str">
            <v>1156 - 0006</v>
          </cell>
          <cell r="B17" t="str">
            <v>A/R =- Lower Trent - Round Lake Dam</v>
          </cell>
          <cell r="I17">
            <v>0</v>
          </cell>
        </row>
        <row r="18">
          <cell r="A18" t="str">
            <v>1156 - 0007</v>
          </cell>
          <cell r="B18" t="str">
            <v>A/R =- Lower Trent - Kashabog Lake Dam</v>
          </cell>
          <cell r="I18">
            <v>0</v>
          </cell>
          <cell r="J18" t="str">
            <v>Dr</v>
          </cell>
        </row>
        <row r="19">
          <cell r="A19" t="str">
            <v>1156 - 0008</v>
          </cell>
          <cell r="B19" t="str">
            <v>A/R =- Lower Trent - Hydro Plant</v>
          </cell>
          <cell r="I19">
            <v>0</v>
          </cell>
        </row>
        <row r="20">
          <cell r="A20" t="str">
            <v>1156 - 0009</v>
          </cell>
          <cell r="B20" t="str">
            <v>A/R =- Lower Trent - McGeachie Conservation</v>
          </cell>
          <cell r="I20">
            <v>0</v>
          </cell>
          <cell r="J20" t="str">
            <v>Dr</v>
          </cell>
        </row>
        <row r="21">
          <cell r="A21" t="str">
            <v>1156 - 0010</v>
          </cell>
          <cell r="B21" t="str">
            <v>A/R =- Lower Trent - Crowe Bridge Area</v>
          </cell>
          <cell r="I21">
            <v>0</v>
          </cell>
        </row>
        <row r="22">
          <cell r="A22" t="str">
            <v>1156 - 0011</v>
          </cell>
          <cell r="B22" t="str">
            <v>A/R =- Lower Trent - Lands</v>
          </cell>
          <cell r="I22">
            <v>0</v>
          </cell>
          <cell r="J22" t="str">
            <v>Dr</v>
          </cell>
        </row>
        <row r="23">
          <cell r="A23" t="str">
            <v>1156 - 0012</v>
          </cell>
          <cell r="B23" t="str">
            <v>A/R =- Lower Trent - Special Projects - Other</v>
          </cell>
          <cell r="I23">
            <v>0</v>
          </cell>
        </row>
        <row r="24">
          <cell r="A24" t="str">
            <v>1156 - 0013</v>
          </cell>
          <cell r="B24" t="str">
            <v>A/R =- Lower Trent - Risk Management Official</v>
          </cell>
          <cell r="I24">
            <v>0</v>
          </cell>
          <cell r="J24" t="str">
            <v>Dr</v>
          </cell>
        </row>
        <row r="25">
          <cell r="A25" t="str">
            <v>1156 - 0014</v>
          </cell>
          <cell r="B25" t="str">
            <v>A/R =- Lower Trent - Lower Trent Job Share</v>
          </cell>
          <cell r="G25" t="str">
            <v/>
          </cell>
          <cell r="H25" t="str">
            <v/>
          </cell>
          <cell r="I25">
            <v>0</v>
          </cell>
        </row>
        <row r="26">
          <cell r="A26" t="str">
            <v>1160</v>
          </cell>
          <cell r="B26" t="str">
            <v>G.S.T. Rebate receivable - Not Assigned to Departments</v>
          </cell>
          <cell r="I26">
            <v>0</v>
          </cell>
          <cell r="J26" t="str">
            <v>Dr</v>
          </cell>
        </row>
        <row r="27">
          <cell r="A27" t="str">
            <v>1162</v>
          </cell>
          <cell r="B27" t="str">
            <v>HST rebate - Federal portion - Not Assigned to Departments</v>
          </cell>
          <cell r="I27">
            <v>846.11</v>
          </cell>
        </row>
        <row r="28">
          <cell r="A28" t="str">
            <v>1164</v>
          </cell>
          <cell r="B28" t="str">
            <v>HST rebate - Provincial portion - Not Assigned to Departments</v>
          </cell>
          <cell r="I28">
            <v>3118.04</v>
          </cell>
          <cell r="J28" t="str">
            <v>Dr</v>
          </cell>
        </row>
        <row r="29">
          <cell r="A29" t="str">
            <v>1165</v>
          </cell>
          <cell r="B29" t="str">
            <v>HST Rebate Interest - Not Assigned to Departments</v>
          </cell>
          <cell r="I29">
            <v>0</v>
          </cell>
        </row>
        <row r="30">
          <cell r="A30" t="str">
            <v>1165 - 0001</v>
          </cell>
          <cell r="B30" t="str">
            <v>HST Rebate Interest - Administration</v>
          </cell>
          <cell r="I30">
            <v>0</v>
          </cell>
          <cell r="J30" t="str">
            <v>Dr</v>
          </cell>
        </row>
        <row r="31">
          <cell r="A31" t="str">
            <v>1165 - 0002</v>
          </cell>
          <cell r="B31" t="str">
            <v>HST Rebate Interest - Operations</v>
          </cell>
          <cell r="I31">
            <v>0</v>
          </cell>
        </row>
        <row r="32">
          <cell r="A32" t="str">
            <v>1165 - 0003</v>
          </cell>
          <cell r="B32" t="str">
            <v>HST Rebate Interest - Source Water Protection</v>
          </cell>
          <cell r="I32">
            <v>0</v>
          </cell>
          <cell r="J32" t="str">
            <v>Dr</v>
          </cell>
        </row>
        <row r="33">
          <cell r="A33" t="str">
            <v>1165 - 0004</v>
          </cell>
          <cell r="B33" t="str">
            <v>HST Rebate Interest - Generic Regulations</v>
          </cell>
          <cell r="I33">
            <v>0</v>
          </cell>
        </row>
        <row r="34">
          <cell r="A34" t="str">
            <v>1165 - 0005</v>
          </cell>
          <cell r="B34" t="str">
            <v>HST Rebate Interest - Cordova Lake Dam</v>
          </cell>
          <cell r="I34">
            <v>0</v>
          </cell>
          <cell r="J34" t="str">
            <v>Dr</v>
          </cell>
        </row>
        <row r="35">
          <cell r="A35" t="str">
            <v>1165 - 0006</v>
          </cell>
          <cell r="B35" t="str">
            <v>HST Rebate Interest - Round Lake Dam</v>
          </cell>
          <cell r="I35">
            <v>0</v>
          </cell>
        </row>
        <row r="36">
          <cell r="A36" t="str">
            <v>1165 - 0007</v>
          </cell>
          <cell r="B36" t="str">
            <v>HST Rebate Interest - Kashabog Lake Dam</v>
          </cell>
          <cell r="I36">
            <v>0</v>
          </cell>
          <cell r="J36" t="str">
            <v>Dr</v>
          </cell>
        </row>
        <row r="37">
          <cell r="A37" t="str">
            <v>1165 - 0008</v>
          </cell>
          <cell r="B37" t="str">
            <v>HST Rebate Interest - Hydro Plant</v>
          </cell>
          <cell r="I37">
            <v>0</v>
          </cell>
        </row>
        <row r="38">
          <cell r="A38" t="str">
            <v>1165 - 0009</v>
          </cell>
          <cell r="B38" t="str">
            <v>HST Rebate Interest - McGeachie Conservation</v>
          </cell>
          <cell r="I38">
            <v>0</v>
          </cell>
          <cell r="J38" t="str">
            <v>Dr</v>
          </cell>
        </row>
        <row r="39">
          <cell r="A39" t="str">
            <v>1165 - 0010</v>
          </cell>
          <cell r="B39" t="str">
            <v>HST Rebate Interest - Crowe Bridge Area</v>
          </cell>
          <cell r="I39">
            <v>0</v>
          </cell>
        </row>
        <row r="40">
          <cell r="A40" t="str">
            <v>1165 - 0011</v>
          </cell>
          <cell r="B40" t="str">
            <v>HST Rebate Interest - Lands</v>
          </cell>
          <cell r="I40">
            <v>0</v>
          </cell>
          <cell r="J40" t="str">
            <v>Dr</v>
          </cell>
        </row>
        <row r="41">
          <cell r="A41" t="str">
            <v>1165 - 0012</v>
          </cell>
          <cell r="B41" t="str">
            <v>HST Rebate Interest - Special Projects - Other</v>
          </cell>
          <cell r="G41" t="str">
            <v/>
          </cell>
          <cell r="H41" t="str">
            <v/>
          </cell>
          <cell r="I41">
            <v>0</v>
          </cell>
        </row>
        <row r="42">
          <cell r="A42" t="str">
            <v>1170</v>
          </cell>
          <cell r="B42" t="str">
            <v>Prepaid expense - Not Assigned to Departments</v>
          </cell>
          <cell r="I42">
            <v>8949.67</v>
          </cell>
          <cell r="J42" t="str">
            <v>Dr</v>
          </cell>
        </row>
        <row r="43">
          <cell r="A43" t="str">
            <v>1175</v>
          </cell>
          <cell r="B43" t="str">
            <v>Deposits - Not Assigned to Departments</v>
          </cell>
          <cell r="I43">
            <v>0</v>
          </cell>
        </row>
        <row r="44">
          <cell r="A44" t="str">
            <v>1210</v>
          </cell>
          <cell r="B44" t="str">
            <v>Allan Mills Dam - Not Assigned to Departments</v>
          </cell>
          <cell r="I44">
            <v>0</v>
          </cell>
          <cell r="J44" t="str">
            <v>Dr</v>
          </cell>
        </row>
        <row r="45">
          <cell r="A45" t="str">
            <v>1220</v>
          </cell>
          <cell r="B45" t="str">
            <v>Belmont Lake Dam - Not Assigned to Departments</v>
          </cell>
          <cell r="I45">
            <v>0</v>
          </cell>
        </row>
        <row r="46">
          <cell r="A46" t="str">
            <v>1240</v>
          </cell>
          <cell r="B46" t="str">
            <v>Marmora Dam - Not Assigned to Departments</v>
          </cell>
          <cell r="I46">
            <v>0</v>
          </cell>
          <cell r="J46" t="str">
            <v>Dr</v>
          </cell>
        </row>
        <row r="47">
          <cell r="A47" t="str">
            <v>1260</v>
          </cell>
          <cell r="B47" t="str">
            <v>Wollaston Dam - Not Assigned to Departments</v>
          </cell>
          <cell r="I47">
            <v>0</v>
          </cell>
        </row>
        <row r="48">
          <cell r="A48" t="str">
            <v>1280</v>
          </cell>
          <cell r="B48" t="str">
            <v>Chandos Lake - Not Assigned to Departments</v>
          </cell>
          <cell r="I48">
            <v>0</v>
          </cell>
          <cell r="J48" t="str">
            <v>Dr</v>
          </cell>
        </row>
        <row r="49">
          <cell r="A49" t="str">
            <v>1300</v>
          </cell>
          <cell r="B49" t="str">
            <v>Crowe Bridge Weir - Not Assigned to Departments</v>
          </cell>
          <cell r="I49">
            <v>0</v>
          </cell>
        </row>
        <row r="50">
          <cell r="A50" t="str">
            <v>1320</v>
          </cell>
          <cell r="B50" t="str">
            <v>Callaghan's Rapids Cons. Area - Not Assigned to Departments</v>
          </cell>
          <cell r="I50">
            <v>0</v>
          </cell>
          <cell r="J50" t="str">
            <v>Dr</v>
          </cell>
        </row>
        <row r="51">
          <cell r="A51" t="str">
            <v>1340</v>
          </cell>
          <cell r="B51" t="str">
            <v>Crowe Bridge Cons. Area - Not Assigned to Departments</v>
          </cell>
          <cell r="I51">
            <v>0</v>
          </cell>
        </row>
        <row r="52">
          <cell r="A52" t="str">
            <v>1360</v>
          </cell>
          <cell r="B52" t="str">
            <v>The Gut Cons. Area - Not Assigned to Departments</v>
          </cell>
          <cell r="I52">
            <v>0</v>
          </cell>
        </row>
        <row r="53">
          <cell r="A53" t="str">
            <v>1380</v>
          </cell>
          <cell r="B53" t="str">
            <v>Reforestation Properties - Not Assigned to Departments</v>
          </cell>
          <cell r="I53">
            <v>0</v>
          </cell>
          <cell r="J53" t="str">
            <v>Dr</v>
          </cell>
        </row>
        <row r="54">
          <cell r="A54" t="str">
            <v>1400</v>
          </cell>
          <cell r="B54" t="str">
            <v>Canoe Routes - Not Assigned to Departments</v>
          </cell>
          <cell r="I54">
            <v>0</v>
          </cell>
        </row>
        <row r="55">
          <cell r="A55" t="str">
            <v>1420</v>
          </cell>
          <cell r="B55" t="str">
            <v>Belmont Channelization - Not Assigned to Departments</v>
          </cell>
          <cell r="I55">
            <v>0</v>
          </cell>
          <cell r="J55" t="str">
            <v>Cr</v>
          </cell>
        </row>
        <row r="56">
          <cell r="A56" t="str">
            <v>1440</v>
          </cell>
          <cell r="B56" t="str">
            <v>Plato Creek Rehabilitation - Not Assigned to Departments</v>
          </cell>
          <cell r="I56">
            <v>0</v>
          </cell>
        </row>
        <row r="57">
          <cell r="A57" t="str">
            <v>1460</v>
          </cell>
          <cell r="B57" t="str">
            <v>Lasswade Dam - Not Assigned to Departments</v>
          </cell>
          <cell r="I57">
            <v>0</v>
          </cell>
          <cell r="J57" t="str">
            <v>Dr</v>
          </cell>
        </row>
        <row r="58">
          <cell r="A58" t="str">
            <v>1480</v>
          </cell>
          <cell r="B58" t="str">
            <v>Crowe River Channel Imporvements - Not Assigned to Departments</v>
          </cell>
          <cell r="I58">
            <v>0</v>
          </cell>
        </row>
        <row r="59">
          <cell r="A59" t="str">
            <v>1500</v>
          </cell>
          <cell r="B59" t="str">
            <v>Oak Lake Dam - Not Assigned to Departments</v>
          </cell>
          <cell r="I59">
            <v>0</v>
          </cell>
          <cell r="J59" t="str">
            <v>Dr</v>
          </cell>
        </row>
        <row r="60">
          <cell r="A60" t="str">
            <v>1520</v>
          </cell>
          <cell r="B60" t="str">
            <v>Cashel Lake Dam - Not Assigned to Departments</v>
          </cell>
          <cell r="I60">
            <v>0</v>
          </cell>
        </row>
        <row r="61">
          <cell r="A61" t="str">
            <v>1540</v>
          </cell>
          <cell r="B61" t="str">
            <v>Marmora Greenbelt - Not Assigned to Departments</v>
          </cell>
          <cell r="I61">
            <v>0</v>
          </cell>
          <cell r="J61" t="str">
            <v>Dr</v>
          </cell>
        </row>
        <row r="62">
          <cell r="A62" t="str">
            <v>1560</v>
          </cell>
          <cell r="B62" t="str">
            <v>Administration Office - Not Assigned to Departments</v>
          </cell>
          <cell r="I62">
            <v>0</v>
          </cell>
        </row>
        <row r="63">
          <cell r="A63" t="str">
            <v>1580</v>
          </cell>
          <cell r="B63" t="str">
            <v>Workshop/Garage - Not Assigned to Departments</v>
          </cell>
          <cell r="I63">
            <v>0</v>
          </cell>
          <cell r="J63" t="str">
            <v>Dr</v>
          </cell>
        </row>
        <row r="64">
          <cell r="A64" t="str">
            <v>1600</v>
          </cell>
          <cell r="B64" t="str">
            <v>Streamflow Forecast System - Not Assigned to Departments</v>
          </cell>
          <cell r="I64">
            <v>0</v>
          </cell>
        </row>
        <row r="65">
          <cell r="A65" t="str">
            <v>1620</v>
          </cell>
          <cell r="B65" t="str">
            <v>McGeachie Conservation Area - Not Assigned to Departments</v>
          </cell>
          <cell r="I65">
            <v>0</v>
          </cell>
          <cell r="J65" t="str">
            <v>Dr</v>
          </cell>
        </row>
        <row r="66">
          <cell r="A66" t="str">
            <v>1630</v>
          </cell>
          <cell r="B66" t="str">
            <v>Land - Not Assigned to Departments</v>
          </cell>
          <cell r="I66">
            <v>56215.65</v>
          </cell>
        </row>
        <row r="67">
          <cell r="A67" t="str">
            <v>1640</v>
          </cell>
          <cell r="B67" t="str">
            <v>Land improvements - Not Assigned to Departments</v>
          </cell>
          <cell r="I67">
            <v>9647.86</v>
          </cell>
          <cell r="J67" t="str">
            <v>Dr</v>
          </cell>
        </row>
        <row r="68">
          <cell r="A68" t="str">
            <v>1645</v>
          </cell>
          <cell r="B68" t="str">
            <v>Land improvements - A/A - Not Assigned to Departments</v>
          </cell>
          <cell r="I68">
            <v>8958.86</v>
          </cell>
        </row>
        <row r="69">
          <cell r="A69" t="str">
            <v>1650</v>
          </cell>
          <cell r="B69" t="str">
            <v>Buildings - Not Assigned to Departments</v>
          </cell>
          <cell r="I69">
            <v>290882.51</v>
          </cell>
          <cell r="J69" t="str">
            <v>Dr</v>
          </cell>
        </row>
        <row r="70">
          <cell r="A70" t="str">
            <v>1655</v>
          </cell>
          <cell r="B70" t="str">
            <v>Buildings - A/A - Not Assigned to Departments</v>
          </cell>
          <cell r="I70">
            <v>187476.51</v>
          </cell>
        </row>
        <row r="71">
          <cell r="A71" t="str">
            <v>1660</v>
          </cell>
          <cell r="B71" t="str">
            <v>Furniture, tools and equipment - Not Assigned to Departments</v>
          </cell>
          <cell r="I71">
            <v>53903.85</v>
          </cell>
          <cell r="J71" t="str">
            <v>Dr</v>
          </cell>
        </row>
        <row r="72">
          <cell r="A72" t="str">
            <v>1665</v>
          </cell>
          <cell r="B72" t="str">
            <v>Furniture, tools and equipment -A/A - Not Assigned to Departments</v>
          </cell>
          <cell r="I72">
            <v>53903.85</v>
          </cell>
        </row>
        <row r="73">
          <cell r="A73" t="str">
            <v>1670</v>
          </cell>
          <cell r="B73" t="str">
            <v>Automotive equipment - Not Assigned to Departments</v>
          </cell>
          <cell r="I73">
            <v>119833.69</v>
          </cell>
          <cell r="J73" t="str">
            <v>Dr</v>
          </cell>
        </row>
        <row r="74">
          <cell r="A74" t="str">
            <v>1675</v>
          </cell>
          <cell r="B74" t="str">
            <v>Automotive equipment - A/A - Not Assigned to Departments</v>
          </cell>
          <cell r="I74">
            <v>71025.289999999994</v>
          </cell>
        </row>
        <row r="75">
          <cell r="A75" t="str">
            <v>1680</v>
          </cell>
          <cell r="B75" t="str">
            <v>Computer hardware and software - Not Assigned to Departments</v>
          </cell>
          <cell r="I75">
            <v>468822.12</v>
          </cell>
          <cell r="J75" t="str">
            <v>Dr</v>
          </cell>
        </row>
        <row r="76">
          <cell r="A76" t="str">
            <v>1685</v>
          </cell>
          <cell r="B76" t="str">
            <v>Computer hardware/software-A/A - Not Assigned to Departments</v>
          </cell>
          <cell r="I76">
            <v>458390.46</v>
          </cell>
        </row>
        <row r="77">
          <cell r="A77" t="str">
            <v>1690</v>
          </cell>
          <cell r="B77" t="str">
            <v>Infrastructure - Not Assigned to Departments</v>
          </cell>
          <cell r="I77">
            <v>1406926.29</v>
          </cell>
          <cell r="J77" t="str">
            <v>Dr</v>
          </cell>
        </row>
        <row r="78">
          <cell r="A78" t="str">
            <v>1695</v>
          </cell>
          <cell r="B78" t="str">
            <v>Infrastructure - A/A - Not Assigned to Departments</v>
          </cell>
          <cell r="I78">
            <v>1244920</v>
          </cell>
        </row>
        <row r="79">
          <cell r="A79" t="str">
            <v>2100</v>
          </cell>
          <cell r="B79" t="str">
            <v>Accounts payable - Not Assigned to Departments</v>
          </cell>
          <cell r="I79">
            <v>12468.63</v>
          </cell>
          <cell r="J79" t="str">
            <v>Dr</v>
          </cell>
        </row>
        <row r="80">
          <cell r="A80" t="str">
            <v>2105</v>
          </cell>
          <cell r="B80" t="str">
            <v>Accounts payable - other - Not Assigned to Departments</v>
          </cell>
          <cell r="I80">
            <v>1174.0999999999999</v>
          </cell>
        </row>
        <row r="81">
          <cell r="A81" t="str">
            <v>2140</v>
          </cell>
          <cell r="B81" t="str">
            <v>Accrued liabilities - Not Assigned to Departments</v>
          </cell>
          <cell r="I81">
            <v>22899.919999999998</v>
          </cell>
          <cell r="J81" t="str">
            <v>Dr</v>
          </cell>
        </row>
        <row r="82">
          <cell r="A82" t="str">
            <v>2145</v>
          </cell>
          <cell r="B82" t="str">
            <v>Vacation Payable - Not Assigned to Departments</v>
          </cell>
          <cell r="I82">
            <v>0</v>
          </cell>
        </row>
        <row r="83">
          <cell r="A83" t="str">
            <v>2145 - 0001</v>
          </cell>
          <cell r="B83" t="str">
            <v>Vacation Payable - Administration</v>
          </cell>
          <cell r="I83">
            <v>0</v>
          </cell>
          <cell r="J83" t="str">
            <v>Dr</v>
          </cell>
        </row>
        <row r="84">
          <cell r="A84" t="str">
            <v>2145 - 0002</v>
          </cell>
          <cell r="B84" t="str">
            <v>Vacation Payable - Operations</v>
          </cell>
          <cell r="I84">
            <v>0</v>
          </cell>
        </row>
        <row r="85">
          <cell r="A85" t="str">
            <v>2145 - 0003</v>
          </cell>
          <cell r="B85" t="str">
            <v>Vacation Payable - Source Water Protection</v>
          </cell>
          <cell r="I85">
            <v>0</v>
          </cell>
        </row>
        <row r="86">
          <cell r="A86" t="str">
            <v>2145 - 0004</v>
          </cell>
          <cell r="B86" t="str">
            <v>Vacation Payable - Generic Regulations</v>
          </cell>
          <cell r="I86">
            <v>0</v>
          </cell>
          <cell r="J86" t="str">
            <v>Dr</v>
          </cell>
        </row>
        <row r="87">
          <cell r="A87" t="str">
            <v>2145 - 0005</v>
          </cell>
          <cell r="B87" t="str">
            <v>Vacation Payable - Cordova Lake Dam</v>
          </cell>
          <cell r="I87">
            <v>0</v>
          </cell>
        </row>
        <row r="88">
          <cell r="A88" t="str">
            <v>2145 - 0006</v>
          </cell>
          <cell r="B88" t="str">
            <v>Vacation Payable - Round Lake Dam</v>
          </cell>
          <cell r="I88">
            <v>0</v>
          </cell>
          <cell r="J88" t="str">
            <v>Dr</v>
          </cell>
        </row>
        <row r="89">
          <cell r="A89" t="str">
            <v>2145 - 0007</v>
          </cell>
          <cell r="B89" t="str">
            <v>Vacation Payable - Kashabog Lake Dam</v>
          </cell>
          <cell r="I89">
            <v>0</v>
          </cell>
        </row>
        <row r="90">
          <cell r="A90" t="str">
            <v>2145 - 0008</v>
          </cell>
          <cell r="B90" t="str">
            <v>Vacation Payable - Hydro Plant</v>
          </cell>
          <cell r="I90">
            <v>0</v>
          </cell>
          <cell r="J90" t="str">
            <v>Dr</v>
          </cell>
        </row>
        <row r="91">
          <cell r="A91" t="str">
            <v>2145 - 0009</v>
          </cell>
          <cell r="B91" t="str">
            <v>Vacation Payable - McGeachie Conservation</v>
          </cell>
          <cell r="I91">
            <v>0</v>
          </cell>
        </row>
        <row r="92">
          <cell r="A92" t="str">
            <v>2145 - 0010</v>
          </cell>
          <cell r="B92" t="str">
            <v>Vacation Payable - Crowe Bridge Area</v>
          </cell>
          <cell r="I92">
            <v>0</v>
          </cell>
          <cell r="J92" t="str">
            <v>Dr</v>
          </cell>
        </row>
        <row r="93">
          <cell r="A93" t="str">
            <v>2145 - 0011</v>
          </cell>
          <cell r="B93" t="str">
            <v>Vacation Payable - Lands</v>
          </cell>
          <cell r="I93">
            <v>0</v>
          </cell>
        </row>
        <row r="94">
          <cell r="A94" t="str">
            <v>2145 - 0012</v>
          </cell>
          <cell r="B94" t="str">
            <v>Vacation Payable - Special Projects - Other</v>
          </cell>
          <cell r="G94" t="str">
            <v/>
          </cell>
          <cell r="H94" t="str">
            <v/>
          </cell>
          <cell r="I94">
            <v>0</v>
          </cell>
          <cell r="J94" t="str">
            <v>Dr</v>
          </cell>
        </row>
        <row r="95">
          <cell r="A95" t="str">
            <v>2150</v>
          </cell>
          <cell r="B95" t="str">
            <v>Payroll - other payable - Not Assigned to Departments</v>
          </cell>
          <cell r="I95">
            <v>0</v>
          </cell>
        </row>
        <row r="96">
          <cell r="A96" t="str">
            <v>2200</v>
          </cell>
          <cell r="B96" t="str">
            <v>Provincial sales tax payable - Not Assigned to Departments</v>
          </cell>
          <cell r="I96">
            <v>0</v>
          </cell>
          <cell r="J96" t="str">
            <v>Dr</v>
          </cell>
        </row>
        <row r="97">
          <cell r="A97" t="str">
            <v>2215</v>
          </cell>
          <cell r="B97" t="str">
            <v>G.S.T. - Paid out (ITC's) - Not Assigned to Departments</v>
          </cell>
          <cell r="I97">
            <v>0</v>
          </cell>
        </row>
        <row r="98">
          <cell r="A98" t="str">
            <v>2220</v>
          </cell>
          <cell r="B98" t="str">
            <v>G.S.T. - Rebates - Not Assigned to Departments</v>
          </cell>
          <cell r="I98">
            <v>0</v>
          </cell>
          <cell r="J98" t="str">
            <v>Dr</v>
          </cell>
        </row>
        <row r="99">
          <cell r="A99" t="str">
            <v>2225</v>
          </cell>
          <cell r="B99" t="str">
            <v>G.S.T. - Collected - Not Assigned to Departments</v>
          </cell>
          <cell r="I99">
            <v>0</v>
          </cell>
        </row>
        <row r="100">
          <cell r="A100" t="str">
            <v>2300</v>
          </cell>
          <cell r="B100" t="str">
            <v>Employer Health Tax payable - Not Assigned to Departments</v>
          </cell>
          <cell r="I100">
            <v>7496.29</v>
          </cell>
          <cell r="J100" t="str">
            <v>Dr</v>
          </cell>
        </row>
        <row r="101">
          <cell r="A101" t="str">
            <v>2320</v>
          </cell>
          <cell r="B101" t="str">
            <v>C.P.P. payable - Not Assigned to Departments</v>
          </cell>
          <cell r="I101">
            <v>1393</v>
          </cell>
        </row>
        <row r="102">
          <cell r="A102" t="str">
            <v>2325</v>
          </cell>
          <cell r="B102" t="str">
            <v>E.I. payable - Not Assigned to Departments</v>
          </cell>
          <cell r="I102">
            <v>403.64</v>
          </cell>
          <cell r="J102" t="str">
            <v>Dr</v>
          </cell>
        </row>
        <row r="103">
          <cell r="A103" t="str">
            <v>2330</v>
          </cell>
          <cell r="B103" t="str">
            <v>Income tax payable - Not Assigned to Departments</v>
          </cell>
          <cell r="I103">
            <v>3189.89</v>
          </cell>
        </row>
        <row r="104">
          <cell r="A104" t="str">
            <v>2335</v>
          </cell>
          <cell r="B104" t="str">
            <v>Group Benefits/Life Ins. Payable - Not Assigned to Departments</v>
          </cell>
          <cell r="I104">
            <v>0</v>
          </cell>
          <cell r="J104" t="str">
            <v>Dr</v>
          </cell>
        </row>
        <row r="105">
          <cell r="A105" t="str">
            <v>2335 - 0001</v>
          </cell>
          <cell r="B105" t="str">
            <v>Group Benefits/Life Ins. Payable - Administration</v>
          </cell>
          <cell r="I105">
            <v>18.95</v>
          </cell>
        </row>
        <row r="106">
          <cell r="A106" t="str">
            <v>2335 - 0002</v>
          </cell>
          <cell r="B106" t="str">
            <v>Group Benefits/Life Ins. Payable - Operations</v>
          </cell>
          <cell r="I106">
            <v>803.24</v>
          </cell>
          <cell r="J106" t="str">
            <v>Dr</v>
          </cell>
        </row>
        <row r="107">
          <cell r="A107" t="str">
            <v>2335 - 0003</v>
          </cell>
          <cell r="B107" t="str">
            <v>Group Benefits/Life Ins. Payable - Source Water Protection</v>
          </cell>
          <cell r="I107">
            <v>3.4</v>
          </cell>
        </row>
        <row r="108">
          <cell r="A108" t="str">
            <v>2335 - 0004</v>
          </cell>
          <cell r="B108" t="str">
            <v>Group Benefits/Life Ins. Payable - Generic Regulations</v>
          </cell>
          <cell r="I108">
            <v>5.04</v>
          </cell>
          <cell r="J108" t="str">
            <v>Dr</v>
          </cell>
        </row>
        <row r="109">
          <cell r="A109" t="str">
            <v>2335 - 0005</v>
          </cell>
          <cell r="B109" t="str">
            <v>Group Benefits/Life Ins. Payable - Cordova Lake Dam</v>
          </cell>
          <cell r="I109">
            <v>31.08</v>
          </cell>
        </row>
        <row r="110">
          <cell r="A110" t="str">
            <v>2335 - 0006</v>
          </cell>
          <cell r="B110" t="str">
            <v>Group Benefits/Life Ins. Payable - Round Lake Dam</v>
          </cell>
          <cell r="I110">
            <v>20.91</v>
          </cell>
          <cell r="J110" t="str">
            <v>Dr</v>
          </cell>
        </row>
        <row r="111">
          <cell r="A111" t="str">
            <v>2335 - 0007</v>
          </cell>
          <cell r="B111" t="str">
            <v>Group Benefits/Life Ins. Payable - Kashabog Lake Dam</v>
          </cell>
          <cell r="I111">
            <v>7</v>
          </cell>
        </row>
        <row r="112">
          <cell r="A112" t="str">
            <v>2335 - 0008</v>
          </cell>
          <cell r="B112" t="str">
            <v>Group Benefits/Life Ins. Payable - Hydro Plant</v>
          </cell>
          <cell r="I112">
            <v>78.400000000000006</v>
          </cell>
          <cell r="J112" t="str">
            <v>Dr</v>
          </cell>
        </row>
        <row r="113">
          <cell r="A113" t="str">
            <v>2335 - 0009</v>
          </cell>
          <cell r="B113" t="str">
            <v>Group Benefits/Life Ins. Payable - McGeachie Conservation</v>
          </cell>
          <cell r="I113">
            <v>0</v>
          </cell>
        </row>
        <row r="114">
          <cell r="A114" t="str">
            <v>2335 - 0010</v>
          </cell>
          <cell r="B114" t="str">
            <v>Group Benefits/Life Ins. Payable - Crowe Bridge Area</v>
          </cell>
          <cell r="I114">
            <v>0</v>
          </cell>
          <cell r="J114" t="str">
            <v>Dr</v>
          </cell>
        </row>
        <row r="115">
          <cell r="A115" t="str">
            <v>2335 - 0011</v>
          </cell>
          <cell r="B115" t="str">
            <v>Group Benefits/Life Ins. Payable - Lands</v>
          </cell>
          <cell r="I115">
            <v>0</v>
          </cell>
        </row>
        <row r="116">
          <cell r="A116" t="str">
            <v>2335 - 0012</v>
          </cell>
          <cell r="B116" t="str">
            <v>Group Benefits/Life Ins. Payable - Special Projects - Other</v>
          </cell>
          <cell r="G116" t="str">
            <v/>
          </cell>
          <cell r="H116" t="str">
            <v/>
          </cell>
          <cell r="I116">
            <v>0</v>
          </cell>
          <cell r="J116" t="str">
            <v>Dr</v>
          </cell>
        </row>
        <row r="117">
          <cell r="A117" t="str">
            <v>2340</v>
          </cell>
          <cell r="B117" t="str">
            <v>R.R.S.P. payable - Not Assigned to Departments</v>
          </cell>
          <cell r="I117">
            <v>718.67</v>
          </cell>
        </row>
        <row r="118">
          <cell r="A118" t="str">
            <v>2345</v>
          </cell>
          <cell r="B118" t="str">
            <v>OMERS payable - Not Assigned to Departments</v>
          </cell>
          <cell r="I118">
            <v>1687.98</v>
          </cell>
          <cell r="J118" t="str">
            <v>Dr</v>
          </cell>
        </row>
        <row r="119">
          <cell r="A119" t="str">
            <v>2350</v>
          </cell>
          <cell r="B119" t="str">
            <v>W.S.I.B. payable - Not Assigned to Departments</v>
          </cell>
          <cell r="I119">
            <v>568.86</v>
          </cell>
        </row>
        <row r="120">
          <cell r="A120" t="str">
            <v>2390</v>
          </cell>
          <cell r="B120" t="str">
            <v>Garnishment - Not Assigned to Departments</v>
          </cell>
          <cell r="I120">
            <v>0</v>
          </cell>
          <cell r="J120" t="str">
            <v>Dr</v>
          </cell>
        </row>
        <row r="121">
          <cell r="A121" t="str">
            <v>2390 - 0001</v>
          </cell>
          <cell r="B121" t="str">
            <v>Garnishment - Administration</v>
          </cell>
          <cell r="I121">
            <v>0</v>
          </cell>
        </row>
        <row r="122">
          <cell r="A122" t="str">
            <v>2390 - 0002</v>
          </cell>
          <cell r="B122" t="str">
            <v>Garnishment - Operations</v>
          </cell>
          <cell r="I122">
            <v>0</v>
          </cell>
          <cell r="J122" t="str">
            <v>Dr</v>
          </cell>
        </row>
        <row r="123">
          <cell r="A123" t="str">
            <v>2390 - 0003</v>
          </cell>
          <cell r="B123" t="str">
            <v>Garnishment - Source Water Protection</v>
          </cell>
          <cell r="I123">
            <v>0</v>
          </cell>
        </row>
        <row r="124">
          <cell r="A124" t="str">
            <v>2390 - 0004</v>
          </cell>
          <cell r="B124" t="str">
            <v>Garnishment - Generic Regulations</v>
          </cell>
          <cell r="I124">
            <v>0</v>
          </cell>
          <cell r="J124" t="str">
            <v>Dr</v>
          </cell>
        </row>
        <row r="125">
          <cell r="A125" t="str">
            <v>2390 - 0005</v>
          </cell>
          <cell r="B125" t="str">
            <v>Garnishment - Cordova Lake Dam</v>
          </cell>
          <cell r="I125">
            <v>0</v>
          </cell>
        </row>
        <row r="126">
          <cell r="A126" t="str">
            <v>2390 - 0006</v>
          </cell>
          <cell r="B126" t="str">
            <v>Garnishment - Round Lake Dam</v>
          </cell>
          <cell r="I126">
            <v>0</v>
          </cell>
          <cell r="J126" t="str">
            <v>Dr</v>
          </cell>
        </row>
        <row r="127">
          <cell r="A127" t="str">
            <v>2390 - 0007</v>
          </cell>
          <cell r="B127" t="str">
            <v>Garnishment - Kashabog Lake Dam</v>
          </cell>
          <cell r="I127">
            <v>0</v>
          </cell>
        </row>
        <row r="128">
          <cell r="A128" t="str">
            <v>2390 - 0008</v>
          </cell>
          <cell r="B128" t="str">
            <v>Garnishment - Hydro Plant</v>
          </cell>
          <cell r="I128">
            <v>0</v>
          </cell>
          <cell r="J128" t="str">
            <v>Dr</v>
          </cell>
        </row>
        <row r="129">
          <cell r="A129" t="str">
            <v>2390 - 0009</v>
          </cell>
          <cell r="B129" t="str">
            <v>Garnishment - McGeachie Conservation</v>
          </cell>
          <cell r="I129">
            <v>0</v>
          </cell>
        </row>
        <row r="130">
          <cell r="A130" t="str">
            <v>2390 - 0010</v>
          </cell>
          <cell r="B130" t="str">
            <v>Garnishment - Crowe Bridge Area</v>
          </cell>
          <cell r="I130">
            <v>0</v>
          </cell>
          <cell r="J130" t="str">
            <v>Dr</v>
          </cell>
        </row>
        <row r="131">
          <cell r="A131" t="str">
            <v>2390 - 0011</v>
          </cell>
          <cell r="B131" t="str">
            <v>Garnishment - Lands</v>
          </cell>
          <cell r="I131">
            <v>0</v>
          </cell>
        </row>
        <row r="132">
          <cell r="A132" t="str">
            <v>2390 - 0012</v>
          </cell>
          <cell r="B132" t="str">
            <v>Garnishment - Special Projects - Other</v>
          </cell>
          <cell r="G132" t="str">
            <v/>
          </cell>
          <cell r="H132" t="str">
            <v/>
          </cell>
          <cell r="I132">
            <v>0</v>
          </cell>
          <cell r="J132" t="str">
            <v>Dr</v>
          </cell>
        </row>
        <row r="133">
          <cell r="A133" t="str">
            <v>2600</v>
          </cell>
          <cell r="B133" t="str">
            <v>Deferred Revenue - Not Assigned to Departments</v>
          </cell>
          <cell r="I133">
            <v>105414.26</v>
          </cell>
        </row>
        <row r="134">
          <cell r="A134" t="str">
            <v>2800</v>
          </cell>
          <cell r="B134" t="str">
            <v>Bank advances - Not Assigned to Departments</v>
          </cell>
          <cell r="I134">
            <v>0</v>
          </cell>
          <cell r="J134" t="str">
            <v>Dr</v>
          </cell>
        </row>
        <row r="135">
          <cell r="A135" t="str">
            <v>3100</v>
          </cell>
          <cell r="B135" t="str">
            <v>Contingency Reserve - Not Assigned to Departments</v>
          </cell>
          <cell r="I135">
            <v>0</v>
          </cell>
        </row>
        <row r="136">
          <cell r="A136" t="str">
            <v>3110</v>
          </cell>
          <cell r="B136" t="str">
            <v>Crowe Bridge Cons Area reserve - Not Assigned to Departments</v>
          </cell>
          <cell r="I136">
            <v>0</v>
          </cell>
          <cell r="J136" t="str">
            <v>Dr</v>
          </cell>
        </row>
        <row r="137">
          <cell r="A137" t="str">
            <v>3120</v>
          </cell>
          <cell r="B137" t="str">
            <v>Equipment reserve - Not Assigned to Departments</v>
          </cell>
          <cell r="I137">
            <v>49730</v>
          </cell>
        </row>
        <row r="138">
          <cell r="A138" t="str">
            <v>3130</v>
          </cell>
          <cell r="B138" t="str">
            <v>Consol Hydro Shared Rev reserve - Not Assigned to Departments</v>
          </cell>
          <cell r="I138">
            <v>0</v>
          </cell>
          <cell r="J138" t="str">
            <v>Cr</v>
          </cell>
        </row>
        <row r="139">
          <cell r="A139" t="str">
            <v>3140</v>
          </cell>
          <cell r="B139" t="str">
            <v>C.A.P. reserve - Not Assigned to Departments</v>
          </cell>
          <cell r="I139">
            <v>34.58</v>
          </cell>
        </row>
        <row r="140">
          <cell r="A140" t="str">
            <v>3150</v>
          </cell>
          <cell r="B140" t="str">
            <v>General reserve - Not Assigned to Departments</v>
          </cell>
          <cell r="I140">
            <v>0</v>
          </cell>
          <cell r="J140" t="str">
            <v>Dr</v>
          </cell>
        </row>
        <row r="141">
          <cell r="A141" t="str">
            <v>3170</v>
          </cell>
          <cell r="B141" t="str">
            <v>McGeachie C.A. reserve - Not Assigned to Departments</v>
          </cell>
          <cell r="I141">
            <v>0</v>
          </cell>
        </row>
        <row r="142">
          <cell r="A142" t="str">
            <v>3180</v>
          </cell>
          <cell r="B142" t="str">
            <v>Agreement Forest reserve - Not Assigned to Departments</v>
          </cell>
          <cell r="I142">
            <v>0</v>
          </cell>
          <cell r="J142" t="str">
            <v>Cr</v>
          </cell>
        </row>
        <row r="143">
          <cell r="A143" t="str">
            <v>3200</v>
          </cell>
          <cell r="B143" t="str">
            <v>Equity in Capital Assets - Not Assigned to Departments</v>
          </cell>
          <cell r="I143">
            <v>0</v>
          </cell>
        </row>
        <row r="144">
          <cell r="A144" t="str">
            <v>3250</v>
          </cell>
          <cell r="B144" t="str">
            <v>Capital asset fund balance - Not Assigned to Departments</v>
          </cell>
          <cell r="I144">
            <v>742745</v>
          </cell>
          <cell r="J144" t="str">
            <v>Dr</v>
          </cell>
        </row>
        <row r="145">
          <cell r="A145" t="str">
            <v>3250 - 0001</v>
          </cell>
          <cell r="B145" t="str">
            <v>Capital asset fund balance - Administration</v>
          </cell>
          <cell r="I145">
            <v>0</v>
          </cell>
        </row>
        <row r="146">
          <cell r="A146" t="str">
            <v>3250 - 0002</v>
          </cell>
          <cell r="B146" t="str">
            <v>Capital asset fund balance - Operations</v>
          </cell>
          <cell r="I146">
            <v>0</v>
          </cell>
          <cell r="J146" t="str">
            <v>Cr</v>
          </cell>
        </row>
        <row r="147">
          <cell r="A147" t="str">
            <v>3250 - 0003</v>
          </cell>
          <cell r="B147" t="str">
            <v>Capital asset fund balance - Source Water Protection</v>
          </cell>
          <cell r="I147">
            <v>0</v>
          </cell>
        </row>
        <row r="148">
          <cell r="A148" t="str">
            <v>3250 - 0004</v>
          </cell>
          <cell r="B148" t="str">
            <v>Capital asset fund balance - Generic Regulations</v>
          </cell>
          <cell r="I148">
            <v>0</v>
          </cell>
          <cell r="J148" t="str">
            <v>Dr</v>
          </cell>
        </row>
        <row r="149">
          <cell r="A149" t="str">
            <v>3250 - 0005</v>
          </cell>
          <cell r="B149" t="str">
            <v>Capital asset fund balance - Cordova Lake Dam</v>
          </cell>
          <cell r="I149">
            <v>0</v>
          </cell>
        </row>
        <row r="150">
          <cell r="A150" t="str">
            <v>3250 - 0006</v>
          </cell>
          <cell r="B150" t="str">
            <v>Capital asset fund balance - Round Lake Dam</v>
          </cell>
          <cell r="I150">
            <v>0</v>
          </cell>
          <cell r="J150" t="str">
            <v>Cr</v>
          </cell>
        </row>
        <row r="151">
          <cell r="A151" t="str">
            <v>3250 - 0007</v>
          </cell>
          <cell r="B151" t="str">
            <v>Capital asset fund balance - Kashabog Lake Dam</v>
          </cell>
          <cell r="I151">
            <v>0</v>
          </cell>
        </row>
        <row r="152">
          <cell r="A152" t="str">
            <v>3250 - 0008</v>
          </cell>
          <cell r="B152" t="str">
            <v>Capital asset fund balance - Hydro Plant</v>
          </cell>
          <cell r="I152">
            <v>0</v>
          </cell>
          <cell r="J152" t="str">
            <v>Dr</v>
          </cell>
        </row>
        <row r="153">
          <cell r="A153" t="str">
            <v>3250 - 0009</v>
          </cell>
          <cell r="B153" t="str">
            <v>Capital asset fund balance - McGeachie Conservation</v>
          </cell>
          <cell r="I153">
            <v>0</v>
          </cell>
        </row>
        <row r="154">
          <cell r="A154" t="str">
            <v>3250 - 0010</v>
          </cell>
          <cell r="B154" t="str">
            <v>Capital asset fund balance - Crowe Bridge Area</v>
          </cell>
          <cell r="I154">
            <v>0</v>
          </cell>
          <cell r="J154" t="str">
            <v>Cr</v>
          </cell>
        </row>
        <row r="155">
          <cell r="A155" t="str">
            <v>3250 - 0011</v>
          </cell>
          <cell r="B155" t="str">
            <v>Capital asset fund balance - Lands</v>
          </cell>
          <cell r="I155">
            <v>0</v>
          </cell>
        </row>
        <row r="156">
          <cell r="A156" t="str">
            <v>3250 - 0012</v>
          </cell>
          <cell r="B156" t="str">
            <v>Capital asset fund balance - Special Projects - Other</v>
          </cell>
          <cell r="G156" t="str">
            <v/>
          </cell>
          <cell r="H156" t="str">
            <v/>
          </cell>
          <cell r="I156">
            <v>0</v>
          </cell>
          <cell r="J156" t="str">
            <v>Dr</v>
          </cell>
        </row>
        <row r="157">
          <cell r="A157" t="str">
            <v>3350</v>
          </cell>
          <cell r="B157" t="str">
            <v>General Surplus - Not Assigned to Departments</v>
          </cell>
          <cell r="I157">
            <v>1204848.58</v>
          </cell>
        </row>
        <row r="158">
          <cell r="A158" t="str">
            <v>3350 - 0001</v>
          </cell>
          <cell r="B158" t="str">
            <v>General Surplus - Administration</v>
          </cell>
          <cell r="I158">
            <v>2823036.83</v>
          </cell>
          <cell r="J158" t="str">
            <v>Cr</v>
          </cell>
        </row>
        <row r="159">
          <cell r="A159" t="str">
            <v>3350 - 0002</v>
          </cell>
          <cell r="B159" t="str">
            <v>General Surplus - Operations</v>
          </cell>
          <cell r="I159">
            <v>1963605.71</v>
          </cell>
        </row>
        <row r="160">
          <cell r="A160" t="str">
            <v>3350 - 0003</v>
          </cell>
          <cell r="B160" t="str">
            <v>General Surplus - Source Water Protection</v>
          </cell>
          <cell r="I160">
            <v>68289.8</v>
          </cell>
          <cell r="J160" t="str">
            <v>Cr</v>
          </cell>
        </row>
        <row r="161">
          <cell r="A161" t="str">
            <v>3350 - 0004</v>
          </cell>
          <cell r="B161" t="str">
            <v>General Surplus - Generic Regulations</v>
          </cell>
          <cell r="I161">
            <v>223825.48</v>
          </cell>
        </row>
        <row r="162">
          <cell r="A162" t="str">
            <v>3350 - 0005</v>
          </cell>
          <cell r="B162" t="str">
            <v>General Surplus - Cordova Lake Dam</v>
          </cell>
          <cell r="I162">
            <v>21769.85</v>
          </cell>
          <cell r="J162" t="str">
            <v>Cr</v>
          </cell>
        </row>
        <row r="163">
          <cell r="A163" t="str">
            <v>3350 - 0006</v>
          </cell>
          <cell r="B163" t="str">
            <v>General Surplus - Round Lake Dam</v>
          </cell>
          <cell r="I163">
            <v>11722.09</v>
          </cell>
        </row>
        <row r="164">
          <cell r="A164" t="str">
            <v>3350 - 0007</v>
          </cell>
          <cell r="B164" t="str">
            <v>General Surplus - Kashabog Lake Dam</v>
          </cell>
          <cell r="I164">
            <v>15705.22</v>
          </cell>
          <cell r="J164" t="str">
            <v>Cr</v>
          </cell>
        </row>
        <row r="165">
          <cell r="A165" t="str">
            <v>3350 - 0008</v>
          </cell>
          <cell r="B165" t="str">
            <v>General Surplus - Hydro Plant</v>
          </cell>
          <cell r="I165">
            <v>159832.35999999999</v>
          </cell>
        </row>
        <row r="166">
          <cell r="A166" t="str">
            <v>3350 - 0009</v>
          </cell>
          <cell r="B166" t="str">
            <v>General Surplus - McGeachie Conservation</v>
          </cell>
          <cell r="I166">
            <v>9552.34</v>
          </cell>
          <cell r="J166" t="str">
            <v>Cr</v>
          </cell>
        </row>
        <row r="167">
          <cell r="A167" t="str">
            <v>3350 - 0010</v>
          </cell>
          <cell r="B167" t="str">
            <v>General Surplus - Crowe Bridge Area</v>
          </cell>
          <cell r="I167">
            <v>8259.9599999999991</v>
          </cell>
        </row>
        <row r="168">
          <cell r="A168" t="str">
            <v>3350 - 0011</v>
          </cell>
          <cell r="B168" t="str">
            <v>General Surplus - Lands</v>
          </cell>
          <cell r="I168">
            <v>13645.42</v>
          </cell>
          <cell r="J168" t="str">
            <v>Cr</v>
          </cell>
        </row>
        <row r="169">
          <cell r="A169" t="str">
            <v>3350 - 0012</v>
          </cell>
          <cell r="B169" t="str">
            <v>General Surplus - Special Projects - Other</v>
          </cell>
          <cell r="I169">
            <v>70000.039999999994</v>
          </cell>
        </row>
        <row r="170">
          <cell r="A170" t="str">
            <v>3350 - 0013</v>
          </cell>
          <cell r="B170" t="str">
            <v>General Surplus - Risk Management Official</v>
          </cell>
          <cell r="I170">
            <v>3960.95</v>
          </cell>
          <cell r="J170" t="str">
            <v>Cr</v>
          </cell>
        </row>
        <row r="171">
          <cell r="A171" t="str">
            <v>3350 - 0014</v>
          </cell>
          <cell r="B171" t="str">
            <v>General Surplus - Lower Trent Job Share</v>
          </cell>
          <cell r="G171" t="str">
            <v/>
          </cell>
          <cell r="H171" t="str">
            <v/>
          </cell>
          <cell r="I171">
            <v>469.2</v>
          </cell>
        </row>
        <row r="172">
          <cell r="A172" t="str">
            <v>4005</v>
          </cell>
          <cell r="B172" t="str">
            <v>Provincial Grant - Operations - Not Assigned to Departments</v>
          </cell>
          <cell r="I172">
            <v>0</v>
          </cell>
          <cell r="J172" t="str">
            <v>Cr</v>
          </cell>
          <cell r="K172" t="str">
            <v>received</v>
          </cell>
          <cell r="L172">
            <v>290690.95</v>
          </cell>
        </row>
        <row r="173">
          <cell r="A173" t="str">
            <v>4010</v>
          </cell>
          <cell r="B173" t="str">
            <v>Provinicial Grant - Capital - Not Assigned to Departments</v>
          </cell>
          <cell r="I173">
            <v>60267.07</v>
          </cell>
        </row>
        <row r="174">
          <cell r="A174" t="str">
            <v>4015</v>
          </cell>
          <cell r="B174" t="str">
            <v>Provincial Grant - other - Not Assigned to Departments</v>
          </cell>
          <cell r="I174">
            <v>0</v>
          </cell>
          <cell r="J174" t="str">
            <v>Cr</v>
          </cell>
        </row>
        <row r="175">
          <cell r="A175" t="str">
            <v>4100</v>
          </cell>
          <cell r="B175" t="str">
            <v>Levies - Operations - Not Assigned to Departments</v>
          </cell>
          <cell r="I175">
            <v>0</v>
          </cell>
        </row>
        <row r="176">
          <cell r="A176" t="str">
            <v>4100 - 0001</v>
          </cell>
          <cell r="B176" t="str">
            <v>Levies - Operations - Administration</v>
          </cell>
          <cell r="I176">
            <v>0</v>
          </cell>
          <cell r="J176" t="str">
            <v>Cr</v>
          </cell>
          <cell r="K176" t="str">
            <v>budget</v>
          </cell>
        </row>
        <row r="177">
          <cell r="A177" t="str">
            <v>4100 - 0002</v>
          </cell>
          <cell r="B177" t="str">
            <v>Levies - Operations - Operations</v>
          </cell>
          <cell r="I177">
            <v>248498</v>
          </cell>
          <cell r="K177" t="str">
            <v>water</v>
          </cell>
          <cell r="L177">
            <v>526303</v>
          </cell>
        </row>
        <row r="178">
          <cell r="A178" t="str">
            <v>4100 - 0004</v>
          </cell>
          <cell r="B178" t="str">
            <v>Levies - Operations - Generic Regulations</v>
          </cell>
          <cell r="I178">
            <v>0</v>
          </cell>
          <cell r="J178" t="str">
            <v>Cr</v>
          </cell>
          <cell r="K178" t="str">
            <v>land</v>
          </cell>
          <cell r="L178">
            <v>3466</v>
          </cell>
        </row>
        <row r="179">
          <cell r="A179" t="str">
            <v>4100 - 0011</v>
          </cell>
          <cell r="B179" t="str">
            <v>Levies - Operations - Lands</v>
          </cell>
          <cell r="G179" t="str">
            <v/>
          </cell>
          <cell r="H179" t="str">
            <v/>
          </cell>
          <cell r="I179">
            <v>1636.5</v>
          </cell>
          <cell r="K179" t="str">
            <v>sp proj</v>
          </cell>
          <cell r="L179">
            <v>0</v>
          </cell>
        </row>
        <row r="180">
          <cell r="A180" t="str">
            <v>4110</v>
          </cell>
          <cell r="B180" t="str">
            <v>Levies - Capital - Not Assigned to Departments</v>
          </cell>
          <cell r="I180">
            <v>25024.36</v>
          </cell>
          <cell r="J180" t="str">
            <v>Cr</v>
          </cell>
          <cell r="K180" t="str">
            <v>capital</v>
          </cell>
          <cell r="L180">
            <v>53000</v>
          </cell>
        </row>
        <row r="181">
          <cell r="A181" t="str">
            <v>4130</v>
          </cell>
          <cell r="B181" t="str">
            <v>Wood Sales - Not Assigned to Departments</v>
          </cell>
          <cell r="I181">
            <v>0</v>
          </cell>
          <cell r="K181" t="str">
            <v>asset</v>
          </cell>
          <cell r="L181">
            <v>32896</v>
          </cell>
        </row>
        <row r="182">
          <cell r="A182" t="str">
            <v>4136</v>
          </cell>
          <cell r="B182" t="str">
            <v>Gen Regs-Watershed Advisory Hearing - Not Assigned to Departments</v>
          </cell>
          <cell r="I182">
            <v>0</v>
          </cell>
          <cell r="J182" t="str">
            <v>Cr</v>
          </cell>
          <cell r="L182">
            <v>615665</v>
          </cell>
        </row>
        <row r="183">
          <cell r="A183" t="str">
            <v>4136 - 0004</v>
          </cell>
          <cell r="B183" t="str">
            <v>Gen Regs-Watershed Advisory Hearing - Generic Regulations</v>
          </cell>
          <cell r="G183" t="str">
            <v/>
          </cell>
          <cell r="H183" t="str">
            <v/>
          </cell>
          <cell r="I183">
            <v>0</v>
          </cell>
        </row>
        <row r="184">
          <cell r="A184" t="str">
            <v>4137</v>
          </cell>
          <cell r="B184" t="str">
            <v>Generic Regn's - Severance Review - Not Assigned to Departments</v>
          </cell>
          <cell r="I184">
            <v>0</v>
          </cell>
          <cell r="J184" t="str">
            <v>Cr</v>
          </cell>
        </row>
        <row r="185">
          <cell r="A185" t="str">
            <v>4137 - 0004</v>
          </cell>
          <cell r="B185" t="str">
            <v>Generic Regn's - Severance Review - Generic Regulations</v>
          </cell>
          <cell r="G185" t="str">
            <v/>
          </cell>
          <cell r="H185" t="str">
            <v/>
          </cell>
          <cell r="I185">
            <v>0</v>
          </cell>
        </row>
        <row r="186">
          <cell r="A186" t="str">
            <v>4138</v>
          </cell>
          <cell r="B186" t="str">
            <v>Generic Reg'ns - Full Property App. - Not Assigned to Departments</v>
          </cell>
          <cell r="I186">
            <v>0</v>
          </cell>
          <cell r="J186" t="str">
            <v>Cr</v>
          </cell>
        </row>
        <row r="187">
          <cell r="A187" t="str">
            <v>4138 - 0004</v>
          </cell>
          <cell r="B187" t="str">
            <v>Generic Reg'ns - Full Property App. - Generic Regulations</v>
          </cell>
          <cell r="G187" t="str">
            <v/>
          </cell>
          <cell r="H187" t="str">
            <v/>
          </cell>
          <cell r="I187">
            <v>0</v>
          </cell>
        </row>
        <row r="188">
          <cell r="A188" t="str">
            <v>4139</v>
          </cell>
          <cell r="B188" t="str">
            <v>Generic Reg'ns - Misc - Not Assigned to Departments</v>
          </cell>
          <cell r="I188">
            <v>0</v>
          </cell>
          <cell r="J188" t="str">
            <v>Cr</v>
          </cell>
        </row>
        <row r="189">
          <cell r="A189" t="str">
            <v>4139 - 0004</v>
          </cell>
          <cell r="B189" t="str">
            <v>Generic Reg'ns - Misc - Generic Regulations</v>
          </cell>
          <cell r="G189" t="str">
            <v/>
          </cell>
          <cell r="H189" t="str">
            <v/>
          </cell>
          <cell r="I189">
            <v>0</v>
          </cell>
        </row>
        <row r="190">
          <cell r="A190" t="str">
            <v>4140</v>
          </cell>
          <cell r="B190" t="str">
            <v>Generic Reg'ns - Minor Work App. - Not Assigned to Departments</v>
          </cell>
          <cell r="I190">
            <v>0</v>
          </cell>
          <cell r="J190" t="str">
            <v>Cr</v>
          </cell>
        </row>
        <row r="191">
          <cell r="A191" t="str">
            <v>4140 - 0004</v>
          </cell>
          <cell r="B191" t="str">
            <v>Generic Reg'ns - Minor Work App. - Generic Regulations</v>
          </cell>
          <cell r="G191" t="str">
            <v/>
          </cell>
          <cell r="H191" t="str">
            <v/>
          </cell>
          <cell r="I191">
            <v>0</v>
          </cell>
        </row>
        <row r="192">
          <cell r="A192" t="str">
            <v>4141</v>
          </cell>
          <cell r="B192" t="str">
            <v>Generic Reg'ns - Basic Work App - Not Assigned to Departments</v>
          </cell>
          <cell r="I192">
            <v>0</v>
          </cell>
        </row>
        <row r="193">
          <cell r="A193" t="str">
            <v>4141 - 0004</v>
          </cell>
          <cell r="B193" t="str">
            <v>Generic Reg'ns - Basic Work App - Generic Regulations</v>
          </cell>
          <cell r="G193" t="str">
            <v/>
          </cell>
          <cell r="H193" t="str">
            <v/>
          </cell>
          <cell r="I193">
            <v>0</v>
          </cell>
          <cell r="J193" t="str">
            <v>Cr</v>
          </cell>
        </row>
        <row r="194">
          <cell r="A194" t="str">
            <v>4142</v>
          </cell>
          <cell r="B194" t="str">
            <v>Generic Reg'ns - Standard Work App - Not Assigned to Departments</v>
          </cell>
          <cell r="I194">
            <v>0</v>
          </cell>
        </row>
        <row r="195">
          <cell r="A195" t="str">
            <v>4142 - 0004</v>
          </cell>
          <cell r="B195" t="str">
            <v>Generic Reg'ns - Standard Work App - Generic Regulations</v>
          </cell>
          <cell r="G195" t="str">
            <v/>
          </cell>
          <cell r="H195" t="str">
            <v/>
          </cell>
          <cell r="I195">
            <v>0</v>
          </cell>
          <cell r="J195" t="str">
            <v>Cr</v>
          </cell>
        </row>
        <row r="196">
          <cell r="A196" t="str">
            <v>4143</v>
          </cell>
          <cell r="B196" t="str">
            <v>Generic Reg'ns - Major Work App - Not Assigned to Departments</v>
          </cell>
          <cell r="I196">
            <v>0</v>
          </cell>
        </row>
        <row r="197">
          <cell r="A197" t="str">
            <v>4143 - 0004</v>
          </cell>
          <cell r="B197" t="str">
            <v>Generic Reg'ns - Major Work App - Generic Regulations</v>
          </cell>
          <cell r="G197" t="str">
            <v/>
          </cell>
          <cell r="H197" t="str">
            <v/>
          </cell>
          <cell r="I197">
            <v>0</v>
          </cell>
          <cell r="J197" t="str">
            <v>Cr</v>
          </cell>
        </row>
        <row r="198">
          <cell r="A198" t="str">
            <v>4144</v>
          </cell>
          <cell r="B198" t="str">
            <v>Generic Reg'ns - Permit Amendment - Not Assigned to Departments</v>
          </cell>
          <cell r="I198">
            <v>0</v>
          </cell>
        </row>
        <row r="199">
          <cell r="A199" t="str">
            <v>4144 - 0004</v>
          </cell>
          <cell r="B199" t="str">
            <v>Generic Reg'ns - Permit Amendment - Generic Regulations</v>
          </cell>
          <cell r="G199" t="str">
            <v/>
          </cell>
          <cell r="H199" t="str">
            <v/>
          </cell>
          <cell r="I199">
            <v>0</v>
          </cell>
          <cell r="J199" t="str">
            <v>Cr</v>
          </cell>
        </row>
        <row r="200">
          <cell r="A200" t="str">
            <v>4145</v>
          </cell>
          <cell r="B200" t="str">
            <v>Generic Reg'ns - Survey - Not Assigned to Departments</v>
          </cell>
          <cell r="I200">
            <v>0</v>
          </cell>
        </row>
        <row r="201">
          <cell r="A201" t="str">
            <v>4145 - 0004</v>
          </cell>
          <cell r="B201" t="str">
            <v>Generic Reg'ns - Survey - Generic Regulations</v>
          </cell>
          <cell r="G201" t="str">
            <v/>
          </cell>
          <cell r="H201" t="str">
            <v/>
          </cell>
          <cell r="I201">
            <v>0</v>
          </cell>
          <cell r="J201" t="str">
            <v>Cr</v>
          </cell>
        </row>
        <row r="202">
          <cell r="A202" t="str">
            <v>4146</v>
          </cell>
          <cell r="B202" t="str">
            <v>Generic Reg'ns - Lawyers Enquiries - Not Assigned to Departments</v>
          </cell>
          <cell r="I202">
            <v>0</v>
          </cell>
        </row>
        <row r="203">
          <cell r="A203" t="str">
            <v>4146 - 0004</v>
          </cell>
          <cell r="B203" t="str">
            <v>Generic Reg'ns - Lawyers Enquiries - Generic Regulations</v>
          </cell>
          <cell r="G203" t="str">
            <v/>
          </cell>
          <cell r="H203" t="str">
            <v/>
          </cell>
          <cell r="I203">
            <v>0</v>
          </cell>
          <cell r="J203" t="str">
            <v>Cr</v>
          </cell>
        </row>
        <row r="204">
          <cell r="A204" t="str">
            <v>4147</v>
          </cell>
          <cell r="B204" t="str">
            <v>Generic Reg'ns - Technical services - Not Assigned to Departments</v>
          </cell>
          <cell r="I204">
            <v>0</v>
          </cell>
        </row>
        <row r="205">
          <cell r="A205" t="str">
            <v>4147 - 0004</v>
          </cell>
          <cell r="B205" t="str">
            <v>Generic Reg'ns - Technical services - Generic Regulations</v>
          </cell>
          <cell r="G205" t="str">
            <v/>
          </cell>
          <cell r="H205" t="str">
            <v/>
          </cell>
          <cell r="I205">
            <v>0</v>
          </cell>
          <cell r="J205" t="str">
            <v>Cr</v>
          </cell>
        </row>
        <row r="206">
          <cell r="A206" t="str">
            <v>4148</v>
          </cell>
          <cell r="B206" t="str">
            <v>Generic Reg'ns - Infractions - Not Assigned to Departments</v>
          </cell>
          <cell r="I206">
            <v>0</v>
          </cell>
        </row>
        <row r="207">
          <cell r="A207" t="str">
            <v>4148 - 0004</v>
          </cell>
          <cell r="B207" t="str">
            <v>Generic Reg'ns - Infractions - Generic Regulations</v>
          </cell>
          <cell r="G207" t="str">
            <v/>
          </cell>
          <cell r="H207" t="str">
            <v/>
          </cell>
          <cell r="I207">
            <v>0</v>
          </cell>
          <cell r="J207" t="str">
            <v>Cr</v>
          </cell>
        </row>
        <row r="208">
          <cell r="A208" t="str">
            <v>4149</v>
          </cell>
          <cell r="B208" t="str">
            <v>Generic Reg'ns - Subdivisions - Not Assigned to Departments</v>
          </cell>
          <cell r="I208">
            <v>0</v>
          </cell>
        </row>
        <row r="209">
          <cell r="A209" t="str">
            <v>4149 - 0004</v>
          </cell>
          <cell r="B209" t="str">
            <v>Generic Reg'ns - Subdivisions - Generic Regulations</v>
          </cell>
          <cell r="G209" t="str">
            <v/>
          </cell>
          <cell r="H209" t="str">
            <v/>
          </cell>
          <cell r="I209">
            <v>0</v>
          </cell>
          <cell r="J209" t="str">
            <v>Cr</v>
          </cell>
        </row>
        <row r="210">
          <cell r="A210" t="str">
            <v>4150</v>
          </cell>
          <cell r="B210" t="str">
            <v>Capital - Special Benefitting - Not Assigned to Departments</v>
          </cell>
          <cell r="I210">
            <v>0</v>
          </cell>
        </row>
        <row r="211">
          <cell r="A211" t="str">
            <v>4160</v>
          </cell>
          <cell r="B211" t="str">
            <v>Source Water Protection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4160 - 0003</v>
          </cell>
          <cell r="B212" t="str">
            <v>Source Water Protection - Source Water Protection</v>
          </cell>
          <cell r="G212" t="str">
            <v/>
          </cell>
          <cell r="H212" t="str">
            <v/>
          </cell>
          <cell r="I212">
            <v>30240.799999999999</v>
          </cell>
        </row>
        <row r="213">
          <cell r="A213" t="str">
            <v>4163</v>
          </cell>
          <cell r="B213" t="str">
            <v>Risk Management Official Services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4163 - 0001</v>
          </cell>
          <cell r="B214" t="str">
            <v>Risk Management Official Services - Administration</v>
          </cell>
          <cell r="I214">
            <v>0</v>
          </cell>
        </row>
        <row r="215">
          <cell r="A215" t="str">
            <v>4163 - 0003</v>
          </cell>
          <cell r="B215" t="str">
            <v>Risk Management Official Services - Source Water Protection</v>
          </cell>
          <cell r="I215">
            <v>0</v>
          </cell>
          <cell r="J215" t="str">
            <v>Cr</v>
          </cell>
        </row>
        <row r="216">
          <cell r="A216" t="str">
            <v>4163 - 0013</v>
          </cell>
          <cell r="B216" t="str">
            <v>Risk Management Official Services - Risk Management Official</v>
          </cell>
          <cell r="G216" t="str">
            <v/>
          </cell>
          <cell r="H216" t="str">
            <v/>
          </cell>
          <cell r="I216">
            <v>1500</v>
          </cell>
        </row>
        <row r="217">
          <cell r="A217" t="str">
            <v>4165</v>
          </cell>
          <cell r="B217" t="str">
            <v>PGMN/PWQMN Monitoring Programs - Not Assigned to Departments</v>
          </cell>
          <cell r="I217">
            <v>0</v>
          </cell>
          <cell r="J217" t="str">
            <v>Cr</v>
          </cell>
        </row>
        <row r="218">
          <cell r="A218" t="str">
            <v>4165 - 0001</v>
          </cell>
          <cell r="B218" t="str">
            <v>PGMN/PWQMN Monitoring Programs - Administration</v>
          </cell>
          <cell r="I218">
            <v>0</v>
          </cell>
        </row>
        <row r="219">
          <cell r="A219" t="str">
            <v>4165 - 0002</v>
          </cell>
          <cell r="B219" t="str">
            <v>PGMN/PWQMN Monitoring Programs - Operations</v>
          </cell>
          <cell r="G219" t="str">
            <v/>
          </cell>
          <cell r="H219" t="str">
            <v/>
          </cell>
          <cell r="I219">
            <v>0</v>
          </cell>
          <cell r="J219" t="str">
            <v>Cr</v>
          </cell>
        </row>
        <row r="220">
          <cell r="A220" t="str">
            <v>4170</v>
          </cell>
          <cell r="B220" t="str">
            <v>OBBN Regional Project - Not Assigned to Departments</v>
          </cell>
          <cell r="I220">
            <v>0</v>
          </cell>
        </row>
        <row r="221">
          <cell r="A221" t="str">
            <v>4170 - 0001</v>
          </cell>
          <cell r="B221" t="str">
            <v>OBBN Regional Project - Administration</v>
          </cell>
          <cell r="G221" t="str">
            <v/>
          </cell>
          <cell r="H221" t="str">
            <v/>
          </cell>
          <cell r="I221">
            <v>0</v>
          </cell>
          <cell r="J221" t="str">
            <v>Cr</v>
          </cell>
        </row>
        <row r="222">
          <cell r="A222" t="str">
            <v>4172</v>
          </cell>
          <cell r="B222" t="str">
            <v>Benthics Services Agreements - Not Assigned to Departments</v>
          </cell>
          <cell r="I222">
            <v>0</v>
          </cell>
        </row>
        <row r="223">
          <cell r="A223" t="str">
            <v>4172 - 0001</v>
          </cell>
          <cell r="B223" t="str">
            <v>Benthics Services Agreements - Administration</v>
          </cell>
          <cell r="I223">
            <v>0</v>
          </cell>
          <cell r="J223" t="str">
            <v>Cr</v>
          </cell>
        </row>
        <row r="224">
          <cell r="A224" t="str">
            <v>4172 - 0003</v>
          </cell>
          <cell r="B224" t="str">
            <v>Benthics Services Agreements - Source Water Protection</v>
          </cell>
          <cell r="I224">
            <v>0</v>
          </cell>
        </row>
        <row r="225">
          <cell r="A225" t="str">
            <v>4172 - 0012</v>
          </cell>
          <cell r="B225" t="str">
            <v>Benthics Services Agreements - Special Projects - Other</v>
          </cell>
          <cell r="G225" t="str">
            <v/>
          </cell>
          <cell r="H225" t="str">
            <v/>
          </cell>
          <cell r="I225">
            <v>0</v>
          </cell>
          <cell r="J225" t="str">
            <v>Cr</v>
          </cell>
        </row>
        <row r="226">
          <cell r="A226" t="str">
            <v>4175</v>
          </cell>
          <cell r="B226" t="str">
            <v>OBBN ID Project - Not Assigned to Departments</v>
          </cell>
          <cell r="I226">
            <v>0</v>
          </cell>
        </row>
        <row r="227">
          <cell r="A227" t="str">
            <v>4175 - 0001</v>
          </cell>
          <cell r="B227" t="str">
            <v>OBBN ID Project - Administration</v>
          </cell>
          <cell r="I227">
            <v>0</v>
          </cell>
          <cell r="J227" t="str">
            <v>Cr</v>
          </cell>
        </row>
        <row r="228">
          <cell r="A228" t="str">
            <v>4175 - 0002</v>
          </cell>
          <cell r="B228" t="str">
            <v>OBBN ID Project - Operations</v>
          </cell>
          <cell r="I228">
            <v>0</v>
          </cell>
        </row>
        <row r="229">
          <cell r="A229" t="str">
            <v>4175 - 0003</v>
          </cell>
          <cell r="B229" t="str">
            <v>OBBN ID Project - Source Water Protection</v>
          </cell>
          <cell r="I229">
            <v>0</v>
          </cell>
          <cell r="J229" t="str">
            <v>Cr</v>
          </cell>
        </row>
        <row r="230">
          <cell r="A230" t="str">
            <v>4175 - 0004</v>
          </cell>
          <cell r="B230" t="str">
            <v>OBBN ID Project - Generic Regulations</v>
          </cell>
          <cell r="I230">
            <v>0</v>
          </cell>
        </row>
        <row r="231">
          <cell r="A231" t="str">
            <v>4175 - 0005</v>
          </cell>
          <cell r="B231" t="str">
            <v>OBBN ID Project - Cordova Lake Dam</v>
          </cell>
          <cell r="I231">
            <v>0</v>
          </cell>
          <cell r="J231" t="str">
            <v>Cr</v>
          </cell>
        </row>
        <row r="232">
          <cell r="A232" t="str">
            <v>4175 - 0006</v>
          </cell>
          <cell r="B232" t="str">
            <v>OBBN ID Project - Round Lake Dam</v>
          </cell>
          <cell r="I232">
            <v>0</v>
          </cell>
        </row>
        <row r="233">
          <cell r="A233" t="str">
            <v>4175 - 0007</v>
          </cell>
          <cell r="B233" t="str">
            <v>OBBN ID Project - Kashabog Lake Dam</v>
          </cell>
          <cell r="I233">
            <v>0</v>
          </cell>
          <cell r="J233" t="str">
            <v>Cr</v>
          </cell>
        </row>
        <row r="234">
          <cell r="A234" t="str">
            <v>4175 - 0008</v>
          </cell>
          <cell r="B234" t="str">
            <v>OBBN ID Project - Hydro Plant</v>
          </cell>
          <cell r="I234">
            <v>0</v>
          </cell>
        </row>
        <row r="235">
          <cell r="A235" t="str">
            <v>4175 - 0009</v>
          </cell>
          <cell r="B235" t="str">
            <v>OBBN ID Project - McGeachie Conservation</v>
          </cell>
          <cell r="I235">
            <v>0</v>
          </cell>
          <cell r="J235" t="str">
            <v>Cr</v>
          </cell>
        </row>
        <row r="236">
          <cell r="A236" t="str">
            <v>4175 - 0010</v>
          </cell>
          <cell r="B236" t="str">
            <v>OBBN ID Project - Crowe Bridge Area</v>
          </cell>
          <cell r="I236">
            <v>0</v>
          </cell>
        </row>
        <row r="237">
          <cell r="A237" t="str">
            <v>4175 - 0011</v>
          </cell>
          <cell r="B237" t="str">
            <v>OBBN ID Project - Lands</v>
          </cell>
          <cell r="I237">
            <v>0</v>
          </cell>
        </row>
        <row r="238">
          <cell r="A238" t="str">
            <v>4175 - 0012</v>
          </cell>
          <cell r="B238" t="str">
            <v>OBBN ID Project - Special Projects - Other</v>
          </cell>
          <cell r="G238" t="str">
            <v/>
          </cell>
          <cell r="H238" t="str">
            <v/>
          </cell>
          <cell r="I238">
            <v>0</v>
          </cell>
          <cell r="J238" t="str">
            <v>Cr</v>
          </cell>
        </row>
        <row r="239">
          <cell r="A239" t="str">
            <v>4180</v>
          </cell>
          <cell r="B239" t="str">
            <v>General Projects - Not Assigned to Departments</v>
          </cell>
          <cell r="I239">
            <v>0</v>
          </cell>
        </row>
        <row r="240">
          <cell r="A240" t="str">
            <v>4180 - 0001</v>
          </cell>
          <cell r="B240" t="str">
            <v>General Projects - Administration</v>
          </cell>
          <cell r="I240">
            <v>0</v>
          </cell>
          <cell r="J240" t="str">
            <v>Cr</v>
          </cell>
        </row>
        <row r="241">
          <cell r="A241" t="str">
            <v>4180 - 0002</v>
          </cell>
          <cell r="B241" t="str">
            <v>General Projects - Operations</v>
          </cell>
          <cell r="I241">
            <v>0</v>
          </cell>
        </row>
        <row r="242">
          <cell r="A242" t="str">
            <v>4180 - 0003</v>
          </cell>
          <cell r="B242" t="str">
            <v>General Projects - Source Water Protection</v>
          </cell>
          <cell r="I242">
            <v>0</v>
          </cell>
          <cell r="J242" t="str">
            <v>Cr</v>
          </cell>
        </row>
        <row r="243">
          <cell r="A243" t="str">
            <v>4180 - 0009</v>
          </cell>
          <cell r="B243" t="str">
            <v>General Projects - McGeachie Conservation</v>
          </cell>
          <cell r="G243" t="str">
            <v/>
          </cell>
          <cell r="H243" t="str">
            <v/>
          </cell>
          <cell r="I243">
            <v>0</v>
          </cell>
        </row>
        <row r="244">
          <cell r="A244" t="str">
            <v>4200</v>
          </cell>
          <cell r="B244" t="str">
            <v>Rent Revenue - Not Assigned to Departments</v>
          </cell>
          <cell r="I244">
            <v>0</v>
          </cell>
          <cell r="J244" t="str">
            <v>Cr</v>
          </cell>
        </row>
        <row r="245">
          <cell r="A245" t="str">
            <v>4200 - 0001</v>
          </cell>
          <cell r="B245" t="str">
            <v>Rent Revenue - Administration</v>
          </cell>
          <cell r="I245">
            <v>0</v>
          </cell>
        </row>
        <row r="246">
          <cell r="A246" t="str">
            <v>4200 - 0008</v>
          </cell>
          <cell r="B246" t="str">
            <v>Rent Revenue - Hydro Plant</v>
          </cell>
          <cell r="I246">
            <v>0</v>
          </cell>
          <cell r="J246" t="str">
            <v>Cr</v>
          </cell>
        </row>
        <row r="247">
          <cell r="A247" t="str">
            <v>4200 - 0009</v>
          </cell>
          <cell r="B247" t="str">
            <v>Rent Revenue - McGeachie Conservation</v>
          </cell>
          <cell r="I247">
            <v>5450</v>
          </cell>
        </row>
        <row r="248">
          <cell r="A248" t="str">
            <v>4200 - 0010</v>
          </cell>
          <cell r="B248" t="str">
            <v>Rent Revenue - Crowe Bridge Area</v>
          </cell>
          <cell r="G248" t="str">
            <v/>
          </cell>
          <cell r="H248" t="str">
            <v/>
          </cell>
          <cell r="I248">
            <v>0</v>
          </cell>
          <cell r="J248" t="str">
            <v>Cr</v>
          </cell>
        </row>
        <row r="249">
          <cell r="A249" t="str">
            <v>4210</v>
          </cell>
          <cell r="B249" t="str">
            <v>Cottage Security Deposit - Not Assigned to Departments</v>
          </cell>
          <cell r="I249">
            <v>0</v>
          </cell>
        </row>
        <row r="250">
          <cell r="A250" t="str">
            <v>4210 - 0001</v>
          </cell>
          <cell r="B250" t="str">
            <v>Cottage Security Deposit - Administration</v>
          </cell>
          <cell r="I250">
            <v>0</v>
          </cell>
          <cell r="J250" t="str">
            <v>Cr</v>
          </cell>
        </row>
        <row r="251">
          <cell r="A251" t="str">
            <v>4210 - 0002</v>
          </cell>
          <cell r="B251" t="str">
            <v>Cottage Security Deposit - Operations</v>
          </cell>
          <cell r="I251">
            <v>0</v>
          </cell>
        </row>
        <row r="252">
          <cell r="A252" t="str">
            <v>4210 - 0003</v>
          </cell>
          <cell r="B252" t="str">
            <v>Cottage Security Deposit - Source Water Protection</v>
          </cell>
          <cell r="I252">
            <v>0</v>
          </cell>
          <cell r="J252" t="str">
            <v>Cr</v>
          </cell>
        </row>
        <row r="253">
          <cell r="A253" t="str">
            <v>4210 - 0004</v>
          </cell>
          <cell r="B253" t="str">
            <v>Cottage Security Deposit - Generic Regulations</v>
          </cell>
          <cell r="I253">
            <v>0</v>
          </cell>
        </row>
        <row r="254">
          <cell r="A254" t="str">
            <v>4210 - 0005</v>
          </cell>
          <cell r="B254" t="str">
            <v>Cottage Security Deposit - Cordova Lake Dam</v>
          </cell>
          <cell r="I254">
            <v>0</v>
          </cell>
          <cell r="J254" t="str">
            <v>Cr</v>
          </cell>
        </row>
        <row r="255">
          <cell r="A255" t="str">
            <v>4210 - 0006</v>
          </cell>
          <cell r="B255" t="str">
            <v>Cottage Security Deposit - Round Lake Dam</v>
          </cell>
          <cell r="I255">
            <v>0</v>
          </cell>
        </row>
        <row r="256">
          <cell r="A256" t="str">
            <v>4210 - 0007</v>
          </cell>
          <cell r="B256" t="str">
            <v>Cottage Security Deposit - Kashabog Lake Dam</v>
          </cell>
          <cell r="I256">
            <v>0</v>
          </cell>
          <cell r="J256" t="str">
            <v>Cr</v>
          </cell>
        </row>
        <row r="257">
          <cell r="A257" t="str">
            <v>4210 - 0008</v>
          </cell>
          <cell r="B257" t="str">
            <v>Cottage Security Deposit - Hydro Plant</v>
          </cell>
          <cell r="I257">
            <v>0</v>
          </cell>
        </row>
        <row r="258">
          <cell r="A258" t="str">
            <v>4210 - 0009</v>
          </cell>
          <cell r="B258" t="str">
            <v>Cottage Security Deposit - McGeachie Conservation</v>
          </cell>
          <cell r="I258">
            <v>0</v>
          </cell>
          <cell r="J258" t="str">
            <v>Cr</v>
          </cell>
        </row>
        <row r="259">
          <cell r="A259" t="str">
            <v>4210 - 0010</v>
          </cell>
          <cell r="B259" t="str">
            <v>Cottage Security Deposit - Crowe Bridge Area</v>
          </cell>
          <cell r="I259">
            <v>0</v>
          </cell>
        </row>
        <row r="260">
          <cell r="A260" t="str">
            <v>4210 - 0011</v>
          </cell>
          <cell r="B260" t="str">
            <v>Cottage Security Deposit - Lands</v>
          </cell>
          <cell r="I260">
            <v>0</v>
          </cell>
          <cell r="J260" t="str">
            <v>Cr</v>
          </cell>
        </row>
        <row r="261">
          <cell r="A261" t="str">
            <v>4210 - 0012</v>
          </cell>
          <cell r="B261" t="str">
            <v>Cottage Security Deposit - Special Projects - Other</v>
          </cell>
          <cell r="I261">
            <v>0</v>
          </cell>
        </row>
        <row r="262">
          <cell r="A262" t="str">
            <v>4210 - 0013</v>
          </cell>
          <cell r="B262" t="str">
            <v>Cottage Security Deposit - Risk Management Official</v>
          </cell>
          <cell r="I262">
            <v>0</v>
          </cell>
          <cell r="J262" t="str">
            <v>Cr</v>
          </cell>
        </row>
        <row r="263">
          <cell r="A263" t="str">
            <v>4210 - 0014</v>
          </cell>
          <cell r="B263" t="str">
            <v>Cottage Security Deposit - Lower Trent Job Share</v>
          </cell>
          <cell r="G263" t="str">
            <v/>
          </cell>
          <cell r="H263" t="str">
            <v/>
          </cell>
          <cell r="I263">
            <v>0</v>
          </cell>
        </row>
        <row r="264">
          <cell r="A264" t="str">
            <v>4240</v>
          </cell>
          <cell r="B264" t="str">
            <v>MNR Funding - Not Assigned to Departments</v>
          </cell>
          <cell r="I264">
            <v>0</v>
          </cell>
          <cell r="J264" t="str">
            <v>Cr</v>
          </cell>
        </row>
        <row r="265">
          <cell r="A265" t="str">
            <v>4240 - 0002</v>
          </cell>
          <cell r="B265" t="str">
            <v>MNR Funding - Operations</v>
          </cell>
          <cell r="I265">
            <v>11812.5</v>
          </cell>
        </row>
        <row r="266">
          <cell r="A266" t="str">
            <v>4240 - 0006</v>
          </cell>
          <cell r="B266" t="str">
            <v>MNR Funding - Round Lake Dam</v>
          </cell>
          <cell r="I266">
            <v>3600</v>
          </cell>
          <cell r="J266" t="str">
            <v>Cr</v>
          </cell>
        </row>
        <row r="267">
          <cell r="A267" t="str">
            <v>4240 - 0007</v>
          </cell>
          <cell r="B267" t="str">
            <v>MNR Funding - Kashabog Lake Dam</v>
          </cell>
          <cell r="G267" t="str">
            <v/>
          </cell>
          <cell r="H267" t="str">
            <v/>
          </cell>
          <cell r="I267">
            <v>4550</v>
          </cell>
        </row>
        <row r="268">
          <cell r="A268" t="str">
            <v>4250</v>
          </cell>
          <cell r="B268" t="str">
            <v>MNR Low Water Funding - Not Assigned to Departments</v>
          </cell>
          <cell r="I268">
            <v>0</v>
          </cell>
          <cell r="J268" t="str">
            <v>Cr</v>
          </cell>
        </row>
        <row r="269">
          <cell r="A269" t="str">
            <v>4250 - 0001</v>
          </cell>
          <cell r="B269" t="str">
            <v>MNR Low Water Funding - Administration</v>
          </cell>
          <cell r="I269">
            <v>0</v>
          </cell>
        </row>
        <row r="270">
          <cell r="A270" t="str">
            <v>4250 - 0002</v>
          </cell>
          <cell r="B270" t="str">
            <v>MNR Low Water Funding - Operations</v>
          </cell>
          <cell r="I270">
            <v>0</v>
          </cell>
        </row>
        <row r="271">
          <cell r="A271" t="str">
            <v>4250 - 0003</v>
          </cell>
          <cell r="B271" t="str">
            <v>MNR Low Water Funding - Source Water Protection</v>
          </cell>
          <cell r="I271">
            <v>0</v>
          </cell>
          <cell r="J271" t="str">
            <v>Cr</v>
          </cell>
        </row>
        <row r="272">
          <cell r="A272" t="str">
            <v>4250 - 0004</v>
          </cell>
          <cell r="B272" t="str">
            <v>MNR Low Water Funding - Generic Regulations</v>
          </cell>
          <cell r="I272">
            <v>0</v>
          </cell>
        </row>
        <row r="273">
          <cell r="A273" t="str">
            <v>4250 - 0005</v>
          </cell>
          <cell r="B273" t="str">
            <v>MNR Low Water Funding - Cordova Lake Dam</v>
          </cell>
          <cell r="I273">
            <v>0</v>
          </cell>
          <cell r="J273" t="str">
            <v>Cr</v>
          </cell>
        </row>
        <row r="274">
          <cell r="A274" t="str">
            <v>4250 - 0006</v>
          </cell>
          <cell r="B274" t="str">
            <v>MNR Low Water Funding - Round Lake Dam</v>
          </cell>
          <cell r="I274">
            <v>0</v>
          </cell>
        </row>
        <row r="275">
          <cell r="A275" t="str">
            <v>4250 - 0007</v>
          </cell>
          <cell r="B275" t="str">
            <v>MNR Low Water Funding - Kashabog Lake Dam</v>
          </cell>
          <cell r="I275">
            <v>0</v>
          </cell>
          <cell r="J275" t="str">
            <v>Cr</v>
          </cell>
        </row>
        <row r="276">
          <cell r="A276" t="str">
            <v>4250 - 0008</v>
          </cell>
          <cell r="B276" t="str">
            <v>MNR Low Water Funding - Hydro Plant</v>
          </cell>
          <cell r="I276">
            <v>0</v>
          </cell>
        </row>
        <row r="277">
          <cell r="A277" t="str">
            <v>4250 - 0009</v>
          </cell>
          <cell r="B277" t="str">
            <v>MNR Low Water Funding - McGeachie Conservation</v>
          </cell>
          <cell r="I277">
            <v>0</v>
          </cell>
          <cell r="J277" t="str">
            <v>Cr</v>
          </cell>
        </row>
        <row r="278">
          <cell r="A278" t="str">
            <v>4250 - 0010</v>
          </cell>
          <cell r="B278" t="str">
            <v>MNR Low Water Funding - Crowe Bridge Area</v>
          </cell>
          <cell r="I278">
            <v>0</v>
          </cell>
        </row>
        <row r="279">
          <cell r="A279" t="str">
            <v>4250 - 0011</v>
          </cell>
          <cell r="B279" t="str">
            <v>MNR Low Water Funding - Lands</v>
          </cell>
          <cell r="I279">
            <v>0</v>
          </cell>
          <cell r="J279" t="str">
            <v>Cr</v>
          </cell>
        </row>
        <row r="280">
          <cell r="A280" t="str">
            <v>4250 - 0012</v>
          </cell>
          <cell r="B280" t="str">
            <v>MNR Low Water Funding - Special Projects - Other</v>
          </cell>
          <cell r="G280" t="str">
            <v/>
          </cell>
          <cell r="H280" t="str">
            <v/>
          </cell>
          <cell r="I280">
            <v>0</v>
          </cell>
        </row>
        <row r="281">
          <cell r="A281" t="str">
            <v>4260</v>
          </cell>
          <cell r="B281" t="str">
            <v>Algonquin Systems Revenue - Not Assigned to Departments</v>
          </cell>
          <cell r="I281">
            <v>0</v>
          </cell>
          <cell r="J281" t="str">
            <v>Cr</v>
          </cell>
        </row>
        <row r="282">
          <cell r="A282" t="str">
            <v>4260 - 0005</v>
          </cell>
          <cell r="B282" t="str">
            <v>Algonquin Systems Revenue - Cordova Lake Dam</v>
          </cell>
          <cell r="G282" t="str">
            <v/>
          </cell>
          <cell r="H282" t="str">
            <v/>
          </cell>
          <cell r="I282">
            <v>0</v>
          </cell>
        </row>
        <row r="283">
          <cell r="A283" t="str">
            <v>4280</v>
          </cell>
          <cell r="B283" t="str">
            <v>Consolidated Hydro Plant Revenue - Not Assigned to Departments</v>
          </cell>
          <cell r="I283">
            <v>0</v>
          </cell>
          <cell r="J283" t="str">
            <v>Cr</v>
          </cell>
        </row>
        <row r="284">
          <cell r="A284" t="str">
            <v>4280 - 0001</v>
          </cell>
          <cell r="B284" t="str">
            <v>Consolidated Hydro Plant Revenue - Administration</v>
          </cell>
          <cell r="I284">
            <v>0</v>
          </cell>
        </row>
        <row r="285">
          <cell r="A285" t="str">
            <v>4280 - 0008</v>
          </cell>
          <cell r="B285" t="str">
            <v>Consolidated Hydro Plant Revenue - Hydro Plant</v>
          </cell>
          <cell r="G285" t="str">
            <v/>
          </cell>
          <cell r="H285" t="str">
            <v/>
          </cell>
          <cell r="I285">
            <v>41636.46</v>
          </cell>
          <cell r="J285" t="str">
            <v>Cr</v>
          </cell>
        </row>
        <row r="286">
          <cell r="A286" t="str">
            <v>4300</v>
          </cell>
          <cell r="B286" t="str">
            <v>Foundation Donations - Not Assigned to Departments</v>
          </cell>
          <cell r="I286">
            <v>0</v>
          </cell>
        </row>
        <row r="287">
          <cell r="A287" t="str">
            <v>4300 - 0001</v>
          </cell>
          <cell r="B287" t="str">
            <v>Foundation Donations - Administration</v>
          </cell>
          <cell r="I287">
            <v>0</v>
          </cell>
          <cell r="J287" t="str">
            <v>Cr</v>
          </cell>
        </row>
        <row r="288">
          <cell r="A288" t="str">
            <v>4300 - 0002</v>
          </cell>
          <cell r="B288" t="str">
            <v>Foundation Donations - Operations</v>
          </cell>
          <cell r="I288">
            <v>0</v>
          </cell>
        </row>
        <row r="289">
          <cell r="A289" t="str">
            <v>4300 - 0009</v>
          </cell>
          <cell r="B289" t="str">
            <v>Foundation Donations - McGeachie Conservation</v>
          </cell>
          <cell r="I289">
            <v>0</v>
          </cell>
          <cell r="J289" t="str">
            <v>Cr</v>
          </cell>
        </row>
        <row r="290">
          <cell r="A290" t="str">
            <v>4300 - 0010</v>
          </cell>
          <cell r="B290" t="str">
            <v>Foundation Donations - Crowe Bridge Area</v>
          </cell>
          <cell r="I290">
            <v>0</v>
          </cell>
        </row>
        <row r="291">
          <cell r="A291" t="str">
            <v>4300 - 0011</v>
          </cell>
          <cell r="B291" t="str">
            <v>Foundation Donations - Lands</v>
          </cell>
          <cell r="G291" t="str">
            <v/>
          </cell>
          <cell r="H291" t="str">
            <v/>
          </cell>
          <cell r="I291">
            <v>108.25</v>
          </cell>
          <cell r="J291" t="str">
            <v>Cr</v>
          </cell>
          <cell r="K291">
            <v>108.25</v>
          </cell>
        </row>
        <row r="292">
          <cell r="A292" t="str">
            <v>4305</v>
          </cell>
          <cell r="B292" t="str">
            <v>TD Friends of the Environment Grant - Not Assigned to Departments</v>
          </cell>
          <cell r="I292">
            <v>0</v>
          </cell>
        </row>
        <row r="293">
          <cell r="A293" t="str">
            <v>4305 - 0001</v>
          </cell>
          <cell r="B293" t="str">
            <v>TD Friends of the Environment Grant - Administration</v>
          </cell>
          <cell r="I293">
            <v>0</v>
          </cell>
          <cell r="J293" t="str">
            <v>Cr</v>
          </cell>
        </row>
        <row r="294">
          <cell r="A294" t="str">
            <v>4305 - 0009</v>
          </cell>
          <cell r="B294" t="str">
            <v>TD Friends of the Environment Grant - McGeachie Conservation</v>
          </cell>
          <cell r="G294" t="str">
            <v/>
          </cell>
          <cell r="H294" t="str">
            <v/>
          </cell>
          <cell r="I294">
            <v>0</v>
          </cell>
        </row>
        <row r="295">
          <cell r="A295" t="str">
            <v>4310</v>
          </cell>
          <cell r="B295" t="str">
            <v>Employment Program Revenue - Not Assigned to Departments</v>
          </cell>
          <cell r="I295">
            <v>2847</v>
          </cell>
          <cell r="J295">
            <v>0</v>
          </cell>
        </row>
        <row r="296">
          <cell r="A296" t="str">
            <v>4310 - 0001</v>
          </cell>
          <cell r="B296" t="str">
            <v>Employment Program Revenue - Administration</v>
          </cell>
          <cell r="I296">
            <v>0</v>
          </cell>
        </row>
        <row r="297">
          <cell r="A297" t="str">
            <v>4310 - 0012</v>
          </cell>
          <cell r="B297" t="str">
            <v>Employment Program Revenue - Special Projects - Other</v>
          </cell>
          <cell r="G297" t="str">
            <v/>
          </cell>
          <cell r="H297" t="str">
            <v/>
          </cell>
          <cell r="I297">
            <v>0</v>
          </cell>
          <cell r="J297" t="str">
            <v>Cr</v>
          </cell>
        </row>
        <row r="298">
          <cell r="A298" t="str">
            <v>4320</v>
          </cell>
          <cell r="B298" t="str">
            <v>Hunting Lease - Not Assigned to Departments</v>
          </cell>
          <cell r="I298">
            <v>0</v>
          </cell>
        </row>
        <row r="299">
          <cell r="A299" t="str">
            <v>4380</v>
          </cell>
          <cell r="B299" t="str">
            <v>Crowe Bridge Cons. Area Revenue - Not Assigned to Departments</v>
          </cell>
          <cell r="I299">
            <v>0</v>
          </cell>
          <cell r="J299" t="str">
            <v>Cr</v>
          </cell>
        </row>
        <row r="300">
          <cell r="A300" t="str">
            <v>4380 - 0010</v>
          </cell>
          <cell r="B300" t="str">
            <v>Crowe Bridge Cons. Area Revenue - Crowe Bridge Area</v>
          </cell>
          <cell r="G300" t="str">
            <v/>
          </cell>
          <cell r="H300" t="str">
            <v/>
          </cell>
          <cell r="I300">
            <v>0</v>
          </cell>
        </row>
        <row r="301">
          <cell r="A301" t="str">
            <v>4400</v>
          </cell>
          <cell r="B301" t="str">
            <v>Sale of Capital Assets - Not Assigned to Departments</v>
          </cell>
          <cell r="I301">
            <v>0</v>
          </cell>
          <cell r="J301" t="str">
            <v>Cr</v>
          </cell>
        </row>
        <row r="302">
          <cell r="A302" t="str">
            <v>4400 - 0001</v>
          </cell>
          <cell r="B302" t="str">
            <v>Sale of Capital Assets - Administration</v>
          </cell>
          <cell r="I302">
            <v>0</v>
          </cell>
        </row>
        <row r="303">
          <cell r="A303" t="str">
            <v>4400 - 0011</v>
          </cell>
          <cell r="B303" t="str">
            <v>Sale of Capital Assets - Lands</v>
          </cell>
          <cell r="G303" t="str">
            <v/>
          </cell>
          <cell r="H303" t="str">
            <v/>
          </cell>
          <cell r="I303">
            <v>0</v>
          </cell>
          <cell r="J303" t="str">
            <v>Cr</v>
          </cell>
        </row>
        <row r="304">
          <cell r="A304" t="str">
            <v>4420</v>
          </cell>
          <cell r="B304" t="str">
            <v>Truck rental recovery - Not Assigned to Departments</v>
          </cell>
          <cell r="I304">
            <v>0</v>
          </cell>
        </row>
        <row r="305">
          <cell r="A305" t="str">
            <v>4420 - 0002</v>
          </cell>
          <cell r="B305" t="str">
            <v>Truck rental recovery - Operations</v>
          </cell>
          <cell r="I305">
            <v>5567.8</v>
          </cell>
          <cell r="J305" t="str">
            <v>Cr</v>
          </cell>
        </row>
        <row r="306">
          <cell r="A306" t="str">
            <v>4420 - 0004</v>
          </cell>
          <cell r="B306" t="str">
            <v>Truck rental recovery - Generic Regulations</v>
          </cell>
          <cell r="I306">
            <v>0</v>
          </cell>
        </row>
        <row r="307">
          <cell r="A307" t="str">
            <v>4420 - 0005</v>
          </cell>
          <cell r="B307" t="str">
            <v>Truck rental recovery - Cordova Lake Dam</v>
          </cell>
          <cell r="I307">
            <v>0</v>
          </cell>
          <cell r="J307" t="str">
            <v>Cr</v>
          </cell>
        </row>
        <row r="308">
          <cell r="A308" t="str">
            <v>4420 - 0006</v>
          </cell>
          <cell r="B308" t="str">
            <v>Truck rental recovery - Round Lake Dam</v>
          </cell>
          <cell r="I308">
            <v>0</v>
          </cell>
        </row>
        <row r="309">
          <cell r="A309" t="str">
            <v>4420 - 0007</v>
          </cell>
          <cell r="B309" t="str">
            <v>Truck rental recovery - Kashabog Lake Dam</v>
          </cell>
          <cell r="I309">
            <v>0</v>
          </cell>
          <cell r="J309" t="str">
            <v>Cr</v>
          </cell>
        </row>
        <row r="310">
          <cell r="A310" t="str">
            <v>4420 - 0008</v>
          </cell>
          <cell r="B310" t="str">
            <v>Truck rental recovery - Hydro Plant</v>
          </cell>
          <cell r="I310">
            <v>0</v>
          </cell>
        </row>
        <row r="311">
          <cell r="A311" t="str">
            <v>4420 - 0011</v>
          </cell>
          <cell r="B311" t="str">
            <v>Truck rental recovery - Lands</v>
          </cell>
          <cell r="G311" t="str">
            <v/>
          </cell>
          <cell r="H311" t="str">
            <v/>
          </cell>
          <cell r="I311">
            <v>0</v>
          </cell>
          <cell r="J311" t="str">
            <v>Cr</v>
          </cell>
        </row>
        <row r="312">
          <cell r="A312" t="str">
            <v>4425</v>
          </cell>
          <cell r="B312" t="str">
            <v>Tractor rental recovery - Not Assigned to Departments</v>
          </cell>
          <cell r="I312">
            <v>0</v>
          </cell>
        </row>
        <row r="313">
          <cell r="A313" t="str">
            <v>4425 - 0002</v>
          </cell>
          <cell r="B313" t="str">
            <v>Tractor rental recovery - Operations</v>
          </cell>
          <cell r="I313">
            <v>0</v>
          </cell>
          <cell r="J313" t="str">
            <v>Cr</v>
          </cell>
        </row>
        <row r="314">
          <cell r="A314" t="str">
            <v>4425 - 0004</v>
          </cell>
          <cell r="B314" t="str">
            <v>Tractor rental recovery - Generic Regulations</v>
          </cell>
          <cell r="I314">
            <v>0</v>
          </cell>
        </row>
        <row r="315">
          <cell r="A315" t="str">
            <v>4425 - 0005</v>
          </cell>
          <cell r="B315" t="str">
            <v>Tractor rental recovery - Cordova Lake Dam</v>
          </cell>
          <cell r="I315">
            <v>0</v>
          </cell>
          <cell r="J315" t="str">
            <v>Cr</v>
          </cell>
        </row>
        <row r="316">
          <cell r="A316" t="str">
            <v>4425 - 0006</v>
          </cell>
          <cell r="B316" t="str">
            <v>Tractor rental recovery - Round Lake Dam</v>
          </cell>
          <cell r="I316">
            <v>0</v>
          </cell>
        </row>
        <row r="317">
          <cell r="A317" t="str">
            <v>4425 - 0007</v>
          </cell>
          <cell r="B317" t="str">
            <v>Tractor rental recovery - Kashabog Lake Dam</v>
          </cell>
          <cell r="I317">
            <v>0</v>
          </cell>
          <cell r="J317" t="str">
            <v>Cr</v>
          </cell>
        </row>
        <row r="318">
          <cell r="A318" t="str">
            <v>4425 - 0008</v>
          </cell>
          <cell r="B318" t="str">
            <v>Tractor rental recovery - Hydro Plant</v>
          </cell>
          <cell r="I318">
            <v>0</v>
          </cell>
        </row>
        <row r="319">
          <cell r="A319" t="str">
            <v>4425 - 0011</v>
          </cell>
          <cell r="B319" t="str">
            <v>Tractor rental recovery - Lands</v>
          </cell>
          <cell r="G319" t="str">
            <v/>
          </cell>
          <cell r="H319" t="str">
            <v/>
          </cell>
          <cell r="I319">
            <v>0</v>
          </cell>
        </row>
        <row r="320">
          <cell r="A320" t="str">
            <v>4430</v>
          </cell>
          <cell r="B320" t="str">
            <v>Equipment Rental Recovery - Not Assigned to Departments</v>
          </cell>
          <cell r="I320">
            <v>0</v>
          </cell>
          <cell r="J320" t="str">
            <v>Cr</v>
          </cell>
        </row>
        <row r="321">
          <cell r="A321" t="str">
            <v>4430 - 0002</v>
          </cell>
          <cell r="B321" t="str">
            <v>Equipment Rental Recovery - Operations</v>
          </cell>
          <cell r="I321">
            <v>664.85</v>
          </cell>
        </row>
        <row r="322">
          <cell r="A322" t="str">
            <v>4430 - 0004</v>
          </cell>
          <cell r="B322" t="str">
            <v>Equipment Rental Recovery - Generic Regulations</v>
          </cell>
          <cell r="I322">
            <v>0</v>
          </cell>
          <cell r="J322" t="str">
            <v>Dr</v>
          </cell>
        </row>
        <row r="323">
          <cell r="A323" t="str">
            <v>4430 - 0005</v>
          </cell>
          <cell r="B323" t="str">
            <v>Equipment Rental Recovery - Cordova Lake Dam</v>
          </cell>
          <cell r="I323">
            <v>0</v>
          </cell>
        </row>
        <row r="324">
          <cell r="A324" t="str">
            <v>4430 - 0006</v>
          </cell>
          <cell r="B324" t="str">
            <v>Equipment Rental Recovery - Round Lake Dam</v>
          </cell>
          <cell r="I324">
            <v>0</v>
          </cell>
          <cell r="J324" t="str">
            <v>Cr</v>
          </cell>
        </row>
        <row r="325">
          <cell r="A325" t="str">
            <v>4430 - 0007</v>
          </cell>
          <cell r="B325" t="str">
            <v>Equipment Rental Recovery - Kashabog Lake Dam</v>
          </cell>
          <cell r="I325">
            <v>0</v>
          </cell>
        </row>
        <row r="326">
          <cell r="A326" t="str">
            <v>4430 - 0008</v>
          </cell>
          <cell r="B326" t="str">
            <v>Equipment Rental Recovery - Hydro Plant</v>
          </cell>
          <cell r="I326">
            <v>0</v>
          </cell>
          <cell r="J326" t="str">
            <v>Cr</v>
          </cell>
        </row>
        <row r="327">
          <cell r="A327" t="str">
            <v>4430 - 0011</v>
          </cell>
          <cell r="B327" t="str">
            <v>Equipment Rental Recovery - Lands</v>
          </cell>
          <cell r="G327" t="str">
            <v/>
          </cell>
          <cell r="H327" t="str">
            <v/>
          </cell>
          <cell r="I327">
            <v>0</v>
          </cell>
        </row>
        <row r="328">
          <cell r="A328" t="str">
            <v>4500</v>
          </cell>
          <cell r="B328" t="str">
            <v>Interest Revenue - Not Assigned to Departments</v>
          </cell>
          <cell r="I328">
            <v>0.8</v>
          </cell>
          <cell r="J328" t="str">
            <v>Dr</v>
          </cell>
        </row>
        <row r="329">
          <cell r="A329" t="str">
            <v>4500 - 0001</v>
          </cell>
          <cell r="B329" t="str">
            <v>Interest Revenue - Administration</v>
          </cell>
          <cell r="G329" t="str">
            <v/>
          </cell>
          <cell r="H329" t="str">
            <v/>
          </cell>
          <cell r="I329">
            <v>6594.87</v>
          </cell>
        </row>
        <row r="330">
          <cell r="A330" t="str">
            <v>4550</v>
          </cell>
          <cell r="B330" t="str">
            <v>Miscellaneous Revenue - Not Assigned to Departments</v>
          </cell>
          <cell r="I330">
            <v>0</v>
          </cell>
          <cell r="J330" t="str">
            <v>Dr</v>
          </cell>
        </row>
        <row r="331">
          <cell r="A331" t="str">
            <v>4550 - 0001</v>
          </cell>
          <cell r="B331" t="str">
            <v>Miscellaneous Revenue - Administration</v>
          </cell>
          <cell r="I331">
            <v>21.07</v>
          </cell>
        </row>
        <row r="332">
          <cell r="A332" t="str">
            <v>4550 - 0002</v>
          </cell>
          <cell r="B332" t="str">
            <v>Miscellaneous Revenue - Operations</v>
          </cell>
          <cell r="I332">
            <v>0</v>
          </cell>
          <cell r="J332" t="str">
            <v>Dr</v>
          </cell>
        </row>
        <row r="333">
          <cell r="A333" t="str">
            <v>4550 - 0003</v>
          </cell>
          <cell r="B333" t="str">
            <v>Miscellaneous Revenue - Source Water Protection</v>
          </cell>
          <cell r="I333">
            <v>0</v>
          </cell>
        </row>
        <row r="334">
          <cell r="A334" t="str">
            <v>4550 - 0004</v>
          </cell>
          <cell r="B334" t="str">
            <v>Miscellaneous Revenue - Generic Regulations</v>
          </cell>
          <cell r="I334">
            <v>0</v>
          </cell>
          <cell r="J334" t="str">
            <v>Cr</v>
          </cell>
        </row>
        <row r="335">
          <cell r="A335" t="str">
            <v>4550 - 0005</v>
          </cell>
          <cell r="B335" t="str">
            <v>Miscellaneous Revenue - Cordova Lake Dam</v>
          </cell>
          <cell r="I335">
            <v>0</v>
          </cell>
        </row>
        <row r="336">
          <cell r="A336" t="str">
            <v>4550 - 0006</v>
          </cell>
          <cell r="B336" t="str">
            <v>Miscellaneous Revenue - Round Lake Dam</v>
          </cell>
          <cell r="I336">
            <v>0</v>
          </cell>
          <cell r="J336" t="str">
            <v>Cr</v>
          </cell>
        </row>
        <row r="337">
          <cell r="A337" t="str">
            <v>4550 - 0007</v>
          </cell>
          <cell r="B337" t="str">
            <v>Miscellaneous Revenue - Kashabog Lake Dam</v>
          </cell>
          <cell r="I337">
            <v>0</v>
          </cell>
        </row>
        <row r="338">
          <cell r="A338" t="str">
            <v>4550 - 0008</v>
          </cell>
          <cell r="B338" t="str">
            <v>Miscellaneous Revenue - Hydro Plant</v>
          </cell>
          <cell r="I338">
            <v>0</v>
          </cell>
          <cell r="J338" t="str">
            <v>Dr</v>
          </cell>
        </row>
        <row r="339">
          <cell r="A339" t="str">
            <v>4550 - 0009</v>
          </cell>
          <cell r="B339" t="str">
            <v>Miscellaneous Revenue - McGeachie Conservation</v>
          </cell>
          <cell r="I339">
            <v>0</v>
          </cell>
        </row>
        <row r="340">
          <cell r="A340" t="str">
            <v>4550 - 0010</v>
          </cell>
          <cell r="B340" t="str">
            <v>Miscellaneous Revenue - Crowe Bridge Area</v>
          </cell>
          <cell r="I340">
            <v>0</v>
          </cell>
          <cell r="J340" t="str">
            <v>Dr</v>
          </cell>
        </row>
        <row r="341">
          <cell r="A341" t="str">
            <v>4550 - 0011</v>
          </cell>
          <cell r="B341" t="str">
            <v>Miscellaneous Revenue - Lands</v>
          </cell>
          <cell r="G341" t="str">
            <v/>
          </cell>
          <cell r="H341" t="str">
            <v/>
          </cell>
          <cell r="I341">
            <v>0</v>
          </cell>
        </row>
        <row r="342">
          <cell r="A342" t="str">
            <v>4552</v>
          </cell>
          <cell r="B342" t="str">
            <v>PIF Site visit &amp; Wetland Delineatio - Not Assigned to Departments</v>
          </cell>
          <cell r="I342">
            <v>0</v>
          </cell>
          <cell r="J342" t="str">
            <v>Dr</v>
          </cell>
        </row>
        <row r="343">
          <cell r="A343" t="str">
            <v>4552 - 0004</v>
          </cell>
          <cell r="B343" t="str">
            <v>PIF Site visit &amp; Wetland Delineatio - Generic Regulations</v>
          </cell>
          <cell r="G343" t="str">
            <v/>
          </cell>
          <cell r="H343" t="str">
            <v/>
          </cell>
          <cell r="I343">
            <v>1150</v>
          </cell>
        </row>
        <row r="344">
          <cell r="A344" t="str">
            <v>4553</v>
          </cell>
          <cell r="B344" t="str">
            <v>Property Inquiry Service (PIF) - Not Assigned to Departments</v>
          </cell>
          <cell r="I344">
            <v>0</v>
          </cell>
          <cell r="J344" t="str">
            <v>Dr</v>
          </cell>
        </row>
        <row r="345">
          <cell r="A345" t="str">
            <v>4553 - 0004</v>
          </cell>
          <cell r="B345" t="str">
            <v>Property Inquiry Service (PIF) - Generic Regulations</v>
          </cell>
          <cell r="G345" t="str">
            <v/>
          </cell>
          <cell r="H345" t="str">
            <v/>
          </cell>
          <cell r="I345">
            <v>2600</v>
          </cell>
        </row>
        <row r="346">
          <cell r="A346" t="str">
            <v>4555</v>
          </cell>
          <cell r="B346" t="str">
            <v>Regulations - Shoreline/Watercourse - Not Assigned to Departments</v>
          </cell>
          <cell r="I346">
            <v>0</v>
          </cell>
          <cell r="J346" t="str">
            <v>Cr</v>
          </cell>
        </row>
        <row r="347">
          <cell r="A347" t="str">
            <v>4555 - 0004</v>
          </cell>
          <cell r="B347" t="str">
            <v>Regulations - Shoreline/Watercourse - Generic Regulations</v>
          </cell>
          <cell r="G347" t="str">
            <v/>
          </cell>
          <cell r="H347" t="str">
            <v/>
          </cell>
          <cell r="I347">
            <v>29605</v>
          </cell>
        </row>
        <row r="348">
          <cell r="A348" t="str">
            <v>4557</v>
          </cell>
          <cell r="B348" t="str">
            <v>Regulations - Docks - Not Assigned to Departments</v>
          </cell>
          <cell r="I348">
            <v>0</v>
          </cell>
          <cell r="J348" t="str">
            <v>Dr</v>
          </cell>
        </row>
        <row r="349">
          <cell r="A349" t="str">
            <v>4557 - 0004</v>
          </cell>
          <cell r="B349" t="str">
            <v>Regulations - Docks - Generic Regulations</v>
          </cell>
          <cell r="G349" t="str">
            <v/>
          </cell>
          <cell r="H349" t="str">
            <v/>
          </cell>
          <cell r="I349">
            <v>1616.25</v>
          </cell>
        </row>
        <row r="350">
          <cell r="A350" t="str">
            <v>4560</v>
          </cell>
          <cell r="B350" t="str">
            <v>Regulations - Water Crossing - Not Assigned to Departments</v>
          </cell>
          <cell r="I350">
            <v>0</v>
          </cell>
        </row>
        <row r="351">
          <cell r="A351" t="str">
            <v>4560 - 0004</v>
          </cell>
          <cell r="B351" t="str">
            <v>Regulations - Water Crossing - Generic Regulations</v>
          </cell>
          <cell r="G351" t="str">
            <v/>
          </cell>
          <cell r="H351" t="str">
            <v/>
          </cell>
          <cell r="I351">
            <v>2280</v>
          </cell>
          <cell r="J351" t="str">
            <v>Cr</v>
          </cell>
        </row>
        <row r="352">
          <cell r="A352" t="str">
            <v>4563</v>
          </cell>
          <cell r="B352" t="str">
            <v>Regulations - Fill &amp;Grading(Septic) - Not Assigned to Departments</v>
          </cell>
          <cell r="I352">
            <v>0</v>
          </cell>
        </row>
        <row r="353">
          <cell r="A353" t="str">
            <v>4563 - 0004</v>
          </cell>
          <cell r="B353" t="str">
            <v>Regulations - Fill &amp;Grading(Septic) - Generic Regulations</v>
          </cell>
          <cell r="G353" t="str">
            <v/>
          </cell>
          <cell r="H353" t="str">
            <v/>
          </cell>
          <cell r="I353">
            <v>15280</v>
          </cell>
          <cell r="J353" t="str">
            <v>Cr</v>
          </cell>
        </row>
        <row r="354">
          <cell r="A354" t="str">
            <v>4566</v>
          </cell>
          <cell r="B354" t="str">
            <v>Regulations - Buildings - Not Assigned to Departments</v>
          </cell>
          <cell r="I354">
            <v>0</v>
          </cell>
        </row>
        <row r="355">
          <cell r="A355" t="str">
            <v>4566 - 0004</v>
          </cell>
          <cell r="B355" t="str">
            <v>Regulations - Buildings - Generic Regulations</v>
          </cell>
          <cell r="G355" t="str">
            <v/>
          </cell>
          <cell r="H355" t="str">
            <v/>
          </cell>
          <cell r="I355">
            <v>49895</v>
          </cell>
          <cell r="J355" t="str">
            <v>Cr</v>
          </cell>
        </row>
        <row r="356">
          <cell r="A356" t="str">
            <v>4568</v>
          </cell>
          <cell r="B356" t="str">
            <v>Regulations - Marina - Not Assigned to Departments</v>
          </cell>
          <cell r="I356">
            <v>0</v>
          </cell>
        </row>
        <row r="357">
          <cell r="A357" t="str">
            <v>4568 - 0004</v>
          </cell>
          <cell r="B357" t="str">
            <v>Regulations - Marina - Generic Regulations</v>
          </cell>
          <cell r="G357" t="str">
            <v/>
          </cell>
          <cell r="H357" t="str">
            <v/>
          </cell>
          <cell r="I357">
            <v>0</v>
          </cell>
          <cell r="J357" t="str">
            <v>Cr</v>
          </cell>
        </row>
        <row r="358">
          <cell r="A358" t="str">
            <v>4570</v>
          </cell>
          <cell r="B358" t="str">
            <v>Regulations - Golf Course - Not Assigned to Departments</v>
          </cell>
          <cell r="I358">
            <v>0</v>
          </cell>
        </row>
        <row r="359">
          <cell r="A359" t="str">
            <v>4570 - 0004</v>
          </cell>
          <cell r="B359" t="str">
            <v>Regulations - Golf Course - Generic Regulations</v>
          </cell>
          <cell r="G359" t="str">
            <v/>
          </cell>
          <cell r="H359" t="str">
            <v/>
          </cell>
          <cell r="I359">
            <v>0</v>
          </cell>
          <cell r="J359" t="str">
            <v>Cr</v>
          </cell>
        </row>
        <row r="360">
          <cell r="A360" t="str">
            <v>4572</v>
          </cell>
          <cell r="B360" t="str">
            <v>Regulations - Subdivision - Not Assigned to Departments</v>
          </cell>
          <cell r="I360">
            <v>0</v>
          </cell>
        </row>
        <row r="361">
          <cell r="A361" t="str">
            <v>4572 - 0004</v>
          </cell>
          <cell r="B361" t="str">
            <v>Regulations - Subdivision - Generic Regulations</v>
          </cell>
          <cell r="G361" t="str">
            <v/>
          </cell>
          <cell r="H361" t="str">
            <v/>
          </cell>
          <cell r="I361">
            <v>0</v>
          </cell>
          <cell r="J361" t="str">
            <v>Cr</v>
          </cell>
        </row>
        <row r="362">
          <cell r="A362" t="str">
            <v>4575</v>
          </cell>
          <cell r="B362" t="str">
            <v>Regulations - Permit Renewal - Not Assigned to Departments</v>
          </cell>
          <cell r="I362">
            <v>0</v>
          </cell>
        </row>
        <row r="363">
          <cell r="A363" t="str">
            <v>4575 - 0004</v>
          </cell>
          <cell r="B363" t="str">
            <v>Regulations - Permit Renewal - Generic Regulations</v>
          </cell>
          <cell r="G363" t="str">
            <v/>
          </cell>
          <cell r="H363" t="str">
            <v/>
          </cell>
          <cell r="I363">
            <v>0</v>
          </cell>
          <cell r="J363" t="str">
            <v>Cr</v>
          </cell>
        </row>
        <row r="364">
          <cell r="A364" t="str">
            <v>4577</v>
          </cell>
          <cell r="B364" t="str">
            <v>Regulations - Permit Amendment - Not Assigned to Departments</v>
          </cell>
          <cell r="I364">
            <v>0</v>
          </cell>
        </row>
        <row r="365">
          <cell r="A365" t="str">
            <v>4577 - 0004</v>
          </cell>
          <cell r="B365" t="str">
            <v>Regulations - Permit Amendment - Generic Regulations</v>
          </cell>
          <cell r="G365" t="str">
            <v/>
          </cell>
          <cell r="H365" t="str">
            <v/>
          </cell>
          <cell r="I365">
            <v>900</v>
          </cell>
          <cell r="J365" t="str">
            <v>Cr</v>
          </cell>
        </row>
        <row r="366">
          <cell r="A366" t="str">
            <v>4580</v>
          </cell>
          <cell r="B366" t="str">
            <v>Regulations - Violations - Not Assigned to Departments</v>
          </cell>
          <cell r="I366">
            <v>0</v>
          </cell>
        </row>
        <row r="367">
          <cell r="A367" t="str">
            <v>4580 - 0004</v>
          </cell>
          <cell r="B367" t="str">
            <v>Regulations - Violations - Generic Regulations</v>
          </cell>
          <cell r="G367" t="str">
            <v/>
          </cell>
          <cell r="H367" t="str">
            <v/>
          </cell>
          <cell r="I367">
            <v>4470</v>
          </cell>
        </row>
        <row r="368">
          <cell r="A368" t="str">
            <v>4582</v>
          </cell>
          <cell r="B368" t="str">
            <v>Regulations - Hearing Review - Not Assigned to Departments</v>
          </cell>
          <cell r="I368">
            <v>0</v>
          </cell>
          <cell r="J368" t="str">
            <v>Cr</v>
          </cell>
        </row>
        <row r="369">
          <cell r="A369" t="str">
            <v>4582 - 0004</v>
          </cell>
          <cell r="B369" t="str">
            <v>Regulations - Hearing Review - Generic Regulations</v>
          </cell>
          <cell r="G369" t="str">
            <v/>
          </cell>
          <cell r="H369" t="str">
            <v/>
          </cell>
          <cell r="I369">
            <v>1080</v>
          </cell>
        </row>
        <row r="370">
          <cell r="A370" t="str">
            <v>4583</v>
          </cell>
          <cell r="B370" t="str">
            <v>Regulations - Technical Services - Not Assigned to Departments</v>
          </cell>
          <cell r="I370">
            <v>0</v>
          </cell>
          <cell r="J370" t="str">
            <v>Cr</v>
          </cell>
        </row>
        <row r="371">
          <cell r="A371" t="str">
            <v>4583 - 0004</v>
          </cell>
          <cell r="B371" t="str">
            <v>Regulations - Technical Services - Generic Regulations</v>
          </cell>
          <cell r="G371" t="str">
            <v/>
          </cell>
          <cell r="H371" t="str">
            <v/>
          </cell>
          <cell r="I371">
            <v>1000</v>
          </cell>
        </row>
        <row r="372">
          <cell r="A372" t="str">
            <v>4584</v>
          </cell>
          <cell r="B372" t="str">
            <v>Property Inquiry Form Site Visit - Not Assigned to Departments</v>
          </cell>
          <cell r="I372">
            <v>0</v>
          </cell>
          <cell r="J372" t="str">
            <v>Cr</v>
          </cell>
        </row>
        <row r="373">
          <cell r="A373" t="str">
            <v>4584 - 0004</v>
          </cell>
          <cell r="B373" t="str">
            <v>Property Inquiry Form Site Visit - Generic Regulations</v>
          </cell>
          <cell r="G373" t="str">
            <v/>
          </cell>
          <cell r="H373" t="str">
            <v/>
          </cell>
          <cell r="I373">
            <v>3750</v>
          </cell>
        </row>
        <row r="374">
          <cell r="A374" t="str">
            <v>4585</v>
          </cell>
          <cell r="B374" t="str">
            <v>Planning - Application for Consent - Not Assigned to Departments</v>
          </cell>
          <cell r="I374">
            <v>0</v>
          </cell>
          <cell r="J374" t="str">
            <v>Cr</v>
          </cell>
        </row>
        <row r="375">
          <cell r="A375" t="str">
            <v>4585 - 0004</v>
          </cell>
          <cell r="B375" t="str">
            <v>Planning - Application for Consent - Generic Regulations</v>
          </cell>
          <cell r="G375" t="str">
            <v/>
          </cell>
          <cell r="H375" t="str">
            <v/>
          </cell>
          <cell r="I375">
            <v>2880</v>
          </cell>
        </row>
        <row r="376">
          <cell r="A376" t="str">
            <v>4587</v>
          </cell>
          <cell r="B376" t="str">
            <v>Planning - Minor Variance - Not Assigned to Departments</v>
          </cell>
          <cell r="I376">
            <v>0</v>
          </cell>
        </row>
        <row r="377">
          <cell r="A377" t="str">
            <v>4587 - 0004</v>
          </cell>
          <cell r="B377" t="str">
            <v>Planning - Minor Variance - Generic Regulations</v>
          </cell>
          <cell r="G377" t="str">
            <v/>
          </cell>
          <cell r="H377" t="str">
            <v/>
          </cell>
          <cell r="I377">
            <v>3210</v>
          </cell>
          <cell r="J377" t="str">
            <v>Cr</v>
          </cell>
        </row>
        <row r="378">
          <cell r="A378" t="str">
            <v>4590</v>
          </cell>
          <cell r="B378" t="str">
            <v>Planning - Zoning By-law - Not Assigned to Departments</v>
          </cell>
          <cell r="I378">
            <v>0</v>
          </cell>
        </row>
        <row r="379">
          <cell r="A379" t="str">
            <v>4590 - 0004</v>
          </cell>
          <cell r="B379" t="str">
            <v>Planning - Zoning By-law - Generic Regulations</v>
          </cell>
          <cell r="G379" t="str">
            <v/>
          </cell>
          <cell r="H379" t="str">
            <v/>
          </cell>
          <cell r="I379">
            <v>2000</v>
          </cell>
          <cell r="J379" t="str">
            <v>Cr</v>
          </cell>
        </row>
        <row r="380">
          <cell r="A380" t="str">
            <v>4592</v>
          </cell>
          <cell r="B380" t="str">
            <v>Planning - Offical Plan Amendment - Not Assigned to Departments</v>
          </cell>
          <cell r="I380">
            <v>0</v>
          </cell>
        </row>
        <row r="381">
          <cell r="A381" t="str">
            <v>4592 - 0004</v>
          </cell>
          <cell r="B381" t="str">
            <v>Planning - Offical Plan Amendment - Generic Regulations</v>
          </cell>
          <cell r="G381" t="str">
            <v/>
          </cell>
          <cell r="H381" t="str">
            <v/>
          </cell>
          <cell r="I381">
            <v>0</v>
          </cell>
        </row>
        <row r="382">
          <cell r="A382" t="str">
            <v>4594</v>
          </cell>
          <cell r="B382" t="str">
            <v>Planning - Subdivision - Not Assigned to Departments</v>
          </cell>
          <cell r="I382">
            <v>0</v>
          </cell>
          <cell r="J382" t="str">
            <v>Cr</v>
          </cell>
        </row>
        <row r="383">
          <cell r="A383" t="str">
            <v>4594 - 0004</v>
          </cell>
          <cell r="B383" t="str">
            <v>Planning - Subdivision - Generic Regulations</v>
          </cell>
          <cell r="G383" t="str">
            <v/>
          </cell>
          <cell r="H383" t="str">
            <v/>
          </cell>
          <cell r="I383">
            <v>0</v>
          </cell>
        </row>
        <row r="384">
          <cell r="A384" t="str">
            <v>4596</v>
          </cell>
          <cell r="B384" t="str">
            <v>Planning - Property Clearance(legal - Not Assigned to Departments</v>
          </cell>
          <cell r="I384">
            <v>0</v>
          </cell>
          <cell r="J384" t="str">
            <v>Cr</v>
          </cell>
        </row>
        <row r="385">
          <cell r="A385" t="str">
            <v>4596 - 0004</v>
          </cell>
          <cell r="B385" t="str">
            <v>Planning - Property Clearance(legal - Generic Regulations</v>
          </cell>
          <cell r="G385" t="str">
            <v/>
          </cell>
          <cell r="H385" t="str">
            <v/>
          </cell>
          <cell r="I385">
            <v>900</v>
          </cell>
        </row>
        <row r="386">
          <cell r="A386" t="str">
            <v>4597</v>
          </cell>
          <cell r="B386" t="str">
            <v>Planning-Expedited Property Clearan - Not Assigned to Departments</v>
          </cell>
          <cell r="I386">
            <v>0</v>
          </cell>
        </row>
        <row r="387">
          <cell r="A387" t="str">
            <v>4597 - 0004</v>
          </cell>
          <cell r="B387" t="str">
            <v>Planning-Expedited Property Clearan - Generic Regulations</v>
          </cell>
          <cell r="G387" t="str">
            <v/>
          </cell>
          <cell r="H387" t="str">
            <v/>
          </cell>
          <cell r="I387">
            <v>1440</v>
          </cell>
          <cell r="J387" t="str">
            <v>Cr</v>
          </cell>
        </row>
        <row r="388">
          <cell r="A388" t="str">
            <v>4598</v>
          </cell>
          <cell r="B388" t="str">
            <v>Planning - Site Visit - Not Assigned to Departments</v>
          </cell>
          <cell r="I388">
            <v>0</v>
          </cell>
        </row>
        <row r="389">
          <cell r="A389" t="str">
            <v>4598 - 0004</v>
          </cell>
          <cell r="B389" t="str">
            <v>Planning - Site Visit - Generic Regulations</v>
          </cell>
          <cell r="G389" t="str">
            <v/>
          </cell>
          <cell r="H389" t="str">
            <v/>
          </cell>
          <cell r="I389">
            <v>0</v>
          </cell>
          <cell r="J389" t="str">
            <v>Cr</v>
          </cell>
          <cell r="L389" t="str">
            <v>rev</v>
          </cell>
        </row>
        <row r="390">
          <cell r="A390" t="str">
            <v>5010</v>
          </cell>
          <cell r="B390" t="str">
            <v>Audit fees - Not Assigned to Departments</v>
          </cell>
          <cell r="I390">
            <v>0</v>
          </cell>
        </row>
        <row r="391">
          <cell r="A391" t="str">
            <v>5010 - 0001</v>
          </cell>
          <cell r="B391" t="str">
            <v>Audit fees - Administration</v>
          </cell>
          <cell r="G391" t="str">
            <v/>
          </cell>
          <cell r="H391" t="str">
            <v/>
          </cell>
          <cell r="I391">
            <v>8934.58</v>
          </cell>
          <cell r="L391" t="str">
            <v>exp</v>
          </cell>
        </row>
        <row r="392">
          <cell r="A392" t="str">
            <v>5020</v>
          </cell>
          <cell r="B392" t="str">
            <v>Conservation Ontario Levy - Not Assigned to Departments</v>
          </cell>
          <cell r="I392">
            <v>0</v>
          </cell>
          <cell r="J392" t="str">
            <v>Cr</v>
          </cell>
        </row>
        <row r="393">
          <cell r="A393" t="str">
            <v>5020 - 0001</v>
          </cell>
          <cell r="B393" t="str">
            <v>Conservation Ontario Levy - Administration</v>
          </cell>
          <cell r="G393" t="str">
            <v/>
          </cell>
          <cell r="H393" t="str">
            <v/>
          </cell>
          <cell r="I393">
            <v>18158</v>
          </cell>
        </row>
        <row r="394">
          <cell r="A394" t="str">
            <v>5030</v>
          </cell>
          <cell r="B394" t="str">
            <v>Legal Fees - Not Assigned to Departments</v>
          </cell>
          <cell r="I394">
            <v>0</v>
          </cell>
          <cell r="J394" t="str">
            <v>Cr</v>
          </cell>
        </row>
        <row r="395">
          <cell r="A395" t="str">
            <v>5030 - 0001</v>
          </cell>
          <cell r="B395" t="str">
            <v>Legal Fees - Administration</v>
          </cell>
          <cell r="I395">
            <v>5280.36</v>
          </cell>
        </row>
        <row r="396">
          <cell r="A396" t="str">
            <v>5030 - 0004</v>
          </cell>
          <cell r="B396" t="str">
            <v>Legal Fees - Generic Regulations</v>
          </cell>
          <cell r="I396">
            <v>2747.54</v>
          </cell>
        </row>
        <row r="397">
          <cell r="A397" t="str">
            <v>5030 - 0010</v>
          </cell>
          <cell r="B397" t="str">
            <v>Legal Fees - Crowe Bridge Area</v>
          </cell>
          <cell r="I397">
            <v>0</v>
          </cell>
          <cell r="J397" t="str">
            <v>Cr</v>
          </cell>
        </row>
        <row r="398">
          <cell r="A398" t="str">
            <v>5030 - 0013</v>
          </cell>
          <cell r="B398" t="str">
            <v>Legal Fees - Risk Management Official</v>
          </cell>
          <cell r="G398" t="str">
            <v/>
          </cell>
          <cell r="H398" t="str">
            <v/>
          </cell>
          <cell r="I398">
            <v>0</v>
          </cell>
        </row>
        <row r="399">
          <cell r="A399" t="str">
            <v>5040</v>
          </cell>
          <cell r="B399" t="str">
            <v>Membership &amp; Subscription - Not Assigned to Departments</v>
          </cell>
          <cell r="I399">
            <v>0</v>
          </cell>
          <cell r="J399" t="str">
            <v>Cr</v>
          </cell>
        </row>
        <row r="400">
          <cell r="A400" t="str">
            <v>5040 - 0001</v>
          </cell>
          <cell r="B400" t="str">
            <v>Membership &amp; Subscription - Administration</v>
          </cell>
          <cell r="G400" t="str">
            <v/>
          </cell>
          <cell r="H400" t="str">
            <v/>
          </cell>
          <cell r="I400">
            <v>1586.92</v>
          </cell>
        </row>
        <row r="401">
          <cell r="A401" t="str">
            <v>5050</v>
          </cell>
          <cell r="B401" t="str">
            <v>Postage - Not Assigned to Departments</v>
          </cell>
          <cell r="I401">
            <v>0</v>
          </cell>
          <cell r="K401" t="str">
            <v>vehicle/equiprentals</v>
          </cell>
        </row>
        <row r="402">
          <cell r="A402" t="str">
            <v>5050 - 0001</v>
          </cell>
          <cell r="B402" t="str">
            <v>Postage - Administration</v>
          </cell>
          <cell r="I402">
            <v>0</v>
          </cell>
          <cell r="J402" t="str">
            <v>Cr</v>
          </cell>
          <cell r="K402" t="str">
            <v>rev</v>
          </cell>
          <cell r="L402">
            <v>6232.6500000000005</v>
          </cell>
        </row>
        <row r="403">
          <cell r="A403" t="str">
            <v>5050 - 0002</v>
          </cell>
          <cell r="B403" t="str">
            <v>Postage - Operations</v>
          </cell>
          <cell r="I403">
            <v>0</v>
          </cell>
          <cell r="K403" t="str">
            <v>exp</v>
          </cell>
          <cell r="L403">
            <v>6232.6500000000005</v>
          </cell>
        </row>
        <row r="404">
          <cell r="A404" t="str">
            <v>5050 - 0003</v>
          </cell>
          <cell r="B404" t="str">
            <v>Postage - Source Water Protection</v>
          </cell>
          <cell r="I404">
            <v>0</v>
          </cell>
          <cell r="J404" t="str">
            <v>Cr</v>
          </cell>
        </row>
        <row r="405">
          <cell r="A405" t="str">
            <v>5050 - 0004</v>
          </cell>
          <cell r="B405" t="str">
            <v>Postage - Generic Regulations</v>
          </cell>
          <cell r="I405">
            <v>0</v>
          </cell>
        </row>
        <row r="406">
          <cell r="A406" t="str">
            <v>5050 - 0013</v>
          </cell>
          <cell r="B406" t="str">
            <v>Postage - Risk Management Official</v>
          </cell>
          <cell r="G406" t="str">
            <v/>
          </cell>
          <cell r="H406" t="str">
            <v/>
          </cell>
          <cell r="I406">
            <v>0</v>
          </cell>
        </row>
        <row r="407">
          <cell r="A407" t="str">
            <v>5055</v>
          </cell>
          <cell r="B407" t="str">
            <v>Courier - Not Assigned to Departments</v>
          </cell>
          <cell r="I407">
            <v>0</v>
          </cell>
          <cell r="J407" t="str">
            <v>Cr</v>
          </cell>
          <cell r="K407" t="str">
            <v>Budget to Actuals</v>
          </cell>
        </row>
        <row r="408">
          <cell r="A408" t="str">
            <v>5055 - 0001</v>
          </cell>
          <cell r="B408" t="str">
            <v>Courier - Administration</v>
          </cell>
          <cell r="I408">
            <v>0</v>
          </cell>
          <cell r="K408" t="str">
            <v>rev</v>
          </cell>
          <cell r="L408">
            <v>553509.77</v>
          </cell>
        </row>
        <row r="409">
          <cell r="A409" t="str">
            <v>5055 - 0002</v>
          </cell>
          <cell r="B409" t="str">
            <v>Courier - Operations</v>
          </cell>
          <cell r="I409">
            <v>0</v>
          </cell>
          <cell r="J409" t="str">
            <v>Cr</v>
          </cell>
          <cell r="K409" t="str">
            <v>exp</v>
          </cell>
          <cell r="L409">
            <v>759401.35000000009</v>
          </cell>
        </row>
        <row r="410">
          <cell r="A410" t="str">
            <v>5055 - 0003</v>
          </cell>
          <cell r="B410" t="str">
            <v>Courier - Source Water Protection</v>
          </cell>
          <cell r="I410">
            <v>0</v>
          </cell>
        </row>
        <row r="411">
          <cell r="A411" t="str">
            <v>5055 - 0013</v>
          </cell>
          <cell r="B411" t="str">
            <v>Courier - Risk Management Official</v>
          </cell>
          <cell r="G411" t="str">
            <v/>
          </cell>
          <cell r="H411" t="str">
            <v/>
          </cell>
          <cell r="I411">
            <v>0</v>
          </cell>
        </row>
        <row r="412">
          <cell r="A412" t="str">
            <v>5065</v>
          </cell>
          <cell r="B412" t="str">
            <v>Health and Safety Supplies - Not Assigned to Departments</v>
          </cell>
          <cell r="I412">
            <v>0</v>
          </cell>
          <cell r="J412" t="str">
            <v>Cr</v>
          </cell>
          <cell r="K412" t="str">
            <v>revenues notes</v>
          </cell>
        </row>
        <row r="413">
          <cell r="A413" t="str">
            <v>5065 - 0001</v>
          </cell>
          <cell r="B413" t="str">
            <v>Health and Safety Supplies - Administration</v>
          </cell>
          <cell r="I413">
            <v>0</v>
          </cell>
          <cell r="K413" t="str">
            <v>add in 4000 for hp</v>
          </cell>
        </row>
        <row r="414">
          <cell r="A414" t="str">
            <v>5065 - 0002</v>
          </cell>
          <cell r="B414" t="str">
            <v>Health and Safety Supplies - Operations</v>
          </cell>
          <cell r="I414">
            <v>405.55</v>
          </cell>
          <cell r="J414">
            <v>405.55</v>
          </cell>
        </row>
        <row r="415">
          <cell r="A415" t="str">
            <v>5065 - 0003</v>
          </cell>
          <cell r="B415" t="str">
            <v>Health and Safety Supplies - Source Water Protection</v>
          </cell>
          <cell r="I415">
            <v>0</v>
          </cell>
        </row>
        <row r="416">
          <cell r="A416" t="str">
            <v>5065 - 0004</v>
          </cell>
          <cell r="B416" t="str">
            <v>Health and Safety Supplies - Generic Regulations</v>
          </cell>
          <cell r="I416">
            <v>0</v>
          </cell>
        </row>
        <row r="417">
          <cell r="A417" t="str">
            <v>5065 - 0005</v>
          </cell>
          <cell r="B417" t="str">
            <v>Health and Safety Supplies - Cordova Lake Dam</v>
          </cell>
          <cell r="I417">
            <v>0</v>
          </cell>
          <cell r="J417" t="str">
            <v>Cr</v>
          </cell>
        </row>
        <row r="418">
          <cell r="A418" t="str">
            <v>5065 - 0006</v>
          </cell>
          <cell r="B418" t="str">
            <v>Health and Safety Supplies - Round Lake Dam</v>
          </cell>
          <cell r="I418">
            <v>0</v>
          </cell>
        </row>
        <row r="419">
          <cell r="A419" t="str">
            <v>5065 - 0007</v>
          </cell>
          <cell r="B419" t="str">
            <v>Health and Safety Supplies - Kashabog Lake Dam</v>
          </cell>
          <cell r="I419">
            <v>0</v>
          </cell>
          <cell r="J419" t="str">
            <v>Cr</v>
          </cell>
        </row>
        <row r="420">
          <cell r="A420" t="str">
            <v>5065 - 0008</v>
          </cell>
          <cell r="B420" t="str">
            <v>Health and Safety Supplies - Hydro Plant</v>
          </cell>
          <cell r="I420">
            <v>0</v>
          </cell>
          <cell r="K420" t="str">
            <v>exp notes</v>
          </cell>
        </row>
        <row r="421">
          <cell r="A421" t="str">
            <v>5065 - 0009</v>
          </cell>
          <cell r="B421" t="str">
            <v>Health and Safety Supplies - McGeachie Conservation</v>
          </cell>
          <cell r="I421">
            <v>0</v>
          </cell>
          <cell r="K421" t="str">
            <v>add 13550.87 (benefit amounts from prev years that did not clear from account)(not included in Bto A)</v>
          </cell>
        </row>
        <row r="422">
          <cell r="A422" t="str">
            <v>5065 - 0010</v>
          </cell>
          <cell r="B422" t="str">
            <v>Health and Safety Supplies - Crowe Bridge Area</v>
          </cell>
          <cell r="I422">
            <v>0</v>
          </cell>
          <cell r="J422" t="str">
            <v>Cr</v>
          </cell>
        </row>
        <row r="423">
          <cell r="A423" t="str">
            <v>5065 - 0011</v>
          </cell>
          <cell r="B423" t="str">
            <v>Health and Safety Supplies - Lands</v>
          </cell>
          <cell r="I423">
            <v>0</v>
          </cell>
        </row>
        <row r="424">
          <cell r="A424" t="str">
            <v>5065 - 0012</v>
          </cell>
          <cell r="B424" t="str">
            <v>Health and Safety Supplies - Special Projects - Other</v>
          </cell>
          <cell r="G424" t="str">
            <v/>
          </cell>
          <cell r="H424" t="str">
            <v/>
          </cell>
          <cell r="I424">
            <v>0</v>
          </cell>
          <cell r="J424" t="str">
            <v>Cr</v>
          </cell>
        </row>
        <row r="425">
          <cell r="A425" t="str">
            <v>5075</v>
          </cell>
          <cell r="B425" t="str">
            <v>Office Equipment Purchase/Rental - Not Assigned to Departments</v>
          </cell>
          <cell r="I425">
            <v>0</v>
          </cell>
        </row>
        <row r="426">
          <cell r="A426" t="str">
            <v>5075 - 0001</v>
          </cell>
          <cell r="B426" t="str">
            <v>Office Equipment Purchase/Rental - Administration</v>
          </cell>
          <cell r="I426">
            <v>0</v>
          </cell>
        </row>
        <row r="427">
          <cell r="A427" t="str">
            <v>5075 - 0002</v>
          </cell>
          <cell r="B427" t="str">
            <v>Office Equipment Purchase/Rental - Operations</v>
          </cell>
          <cell r="I427">
            <v>0</v>
          </cell>
          <cell r="J427" t="str">
            <v>Cr</v>
          </cell>
        </row>
        <row r="428">
          <cell r="A428" t="str">
            <v>5075 - 0003</v>
          </cell>
          <cell r="B428" t="str">
            <v>Office Equipment Purchase/Rental - Source Water Protection</v>
          </cell>
          <cell r="I428">
            <v>0</v>
          </cell>
        </row>
        <row r="429">
          <cell r="A429" t="str">
            <v>5075 - 0004</v>
          </cell>
          <cell r="B429" t="str">
            <v>Office Equipment Purchase/Rental - Generic Regulations</v>
          </cell>
          <cell r="G429" t="str">
            <v/>
          </cell>
          <cell r="H429" t="str">
            <v/>
          </cell>
          <cell r="I429">
            <v>0</v>
          </cell>
          <cell r="J429" t="str">
            <v>Cr</v>
          </cell>
        </row>
        <row r="430">
          <cell r="A430" t="str">
            <v>5080</v>
          </cell>
          <cell r="B430" t="str">
            <v>Photocopier Expense - Not Assigned to Departments</v>
          </cell>
          <cell r="I430">
            <v>0</v>
          </cell>
        </row>
        <row r="431">
          <cell r="A431" t="str">
            <v>5080 - 0001</v>
          </cell>
          <cell r="B431" t="str">
            <v>Photocopier Expense - Administration</v>
          </cell>
          <cell r="G431" t="str">
            <v/>
          </cell>
          <cell r="H431" t="str">
            <v/>
          </cell>
          <cell r="I431">
            <v>0</v>
          </cell>
        </row>
        <row r="432">
          <cell r="A432" t="str">
            <v>5085</v>
          </cell>
          <cell r="B432" t="str">
            <v>Office Equipment Maintenance - Not Assigned to Departments</v>
          </cell>
          <cell r="I432">
            <v>0</v>
          </cell>
          <cell r="J432" t="str">
            <v>Cr</v>
          </cell>
        </row>
        <row r="433">
          <cell r="A433" t="str">
            <v>5085 - 0001</v>
          </cell>
          <cell r="B433" t="str">
            <v>Office Equipment Maintenance - Administration</v>
          </cell>
          <cell r="I433">
            <v>0</v>
          </cell>
        </row>
        <row r="434">
          <cell r="A434" t="str">
            <v>5085 - 0003</v>
          </cell>
          <cell r="B434" t="str">
            <v>Office Equipment Maintenance - Source Water Protection</v>
          </cell>
          <cell r="I434">
            <v>0</v>
          </cell>
          <cell r="J434" t="str">
            <v>Cr</v>
          </cell>
        </row>
        <row r="435">
          <cell r="A435" t="str">
            <v>5085 - 0008</v>
          </cell>
          <cell r="B435" t="str">
            <v>Office Equipment Maintenance - Hydro Plant</v>
          </cell>
          <cell r="G435" t="str">
            <v/>
          </cell>
          <cell r="H435" t="str">
            <v/>
          </cell>
          <cell r="I435">
            <v>0</v>
          </cell>
        </row>
        <row r="436">
          <cell r="A436" t="str">
            <v>5090</v>
          </cell>
          <cell r="B436" t="str">
            <v>Office Supplies - Not Assigned to Departments</v>
          </cell>
          <cell r="I436">
            <v>0</v>
          </cell>
        </row>
        <row r="437">
          <cell r="A437" t="str">
            <v>5090 - 0001</v>
          </cell>
          <cell r="B437" t="str">
            <v>Office Supplies - Administration</v>
          </cell>
          <cell r="I437">
            <v>7864.63</v>
          </cell>
          <cell r="J437">
            <v>7864.63</v>
          </cell>
          <cell r="K437">
            <v>7864.63</v>
          </cell>
        </row>
        <row r="438">
          <cell r="A438" t="str">
            <v>5090 - 0002</v>
          </cell>
          <cell r="B438" t="str">
            <v>Office Supplies - Operations</v>
          </cell>
          <cell r="I438">
            <v>0</v>
          </cell>
        </row>
        <row r="439">
          <cell r="A439" t="str">
            <v>5090 - 0003</v>
          </cell>
          <cell r="B439" t="str">
            <v>Office Supplies - Source Water Protection</v>
          </cell>
          <cell r="I439">
            <v>0</v>
          </cell>
          <cell r="J439" t="str">
            <v>Cr</v>
          </cell>
        </row>
        <row r="440">
          <cell r="A440" t="str">
            <v>5090 - 0004</v>
          </cell>
          <cell r="B440" t="str">
            <v>Office Supplies - Generic Regulations</v>
          </cell>
          <cell r="I440">
            <v>716.5</v>
          </cell>
        </row>
        <row r="441">
          <cell r="A441" t="str">
            <v>5090 - 0013</v>
          </cell>
          <cell r="B441" t="str">
            <v>Office Supplies - Risk Management Official</v>
          </cell>
          <cell r="G441" t="str">
            <v/>
          </cell>
          <cell r="H441" t="str">
            <v/>
          </cell>
          <cell r="I441">
            <v>0</v>
          </cell>
        </row>
        <row r="442">
          <cell r="A442" t="str">
            <v>5092</v>
          </cell>
          <cell r="B442" t="str">
            <v>Shop Supplies Operations - Not Assigned to Departments</v>
          </cell>
          <cell r="I442">
            <v>0</v>
          </cell>
          <cell r="J442" t="str">
            <v>Cr</v>
          </cell>
        </row>
        <row r="443">
          <cell r="A443" t="str">
            <v>5092 - 0002</v>
          </cell>
          <cell r="B443" t="str">
            <v>Shop Supplies Operations - Operations</v>
          </cell>
          <cell r="G443" t="str">
            <v/>
          </cell>
          <cell r="H443" t="str">
            <v/>
          </cell>
          <cell r="I443">
            <v>0</v>
          </cell>
        </row>
        <row r="444">
          <cell r="A444" t="str">
            <v>5093</v>
          </cell>
          <cell r="B444" t="str">
            <v>Kitchen Supplies - Not Assigned to Departments</v>
          </cell>
          <cell r="I444">
            <v>0</v>
          </cell>
          <cell r="J444" t="str">
            <v>Cr</v>
          </cell>
        </row>
        <row r="445">
          <cell r="A445" t="str">
            <v>5093 - 0001</v>
          </cell>
          <cell r="B445" t="str">
            <v>Kitchen Supplies - Administration</v>
          </cell>
          <cell r="G445" t="str">
            <v/>
          </cell>
          <cell r="H445" t="str">
            <v/>
          </cell>
          <cell r="I445">
            <v>0</v>
          </cell>
        </row>
        <row r="446">
          <cell r="A446" t="str">
            <v>5094</v>
          </cell>
          <cell r="B446" t="str">
            <v>McGeachie Cottage Supplies - Not Assigned to Departments</v>
          </cell>
          <cell r="I446">
            <v>0</v>
          </cell>
          <cell r="J446" t="str">
            <v>Cr</v>
          </cell>
        </row>
        <row r="447">
          <cell r="A447" t="str">
            <v>5094 - 0009</v>
          </cell>
          <cell r="B447" t="str">
            <v>McGeachie Cottage Supplies - McGeachie Conservation</v>
          </cell>
          <cell r="G447" t="str">
            <v/>
          </cell>
          <cell r="H447" t="str">
            <v/>
          </cell>
          <cell r="I447">
            <v>0</v>
          </cell>
        </row>
        <row r="448">
          <cell r="A448" t="str">
            <v>5095</v>
          </cell>
          <cell r="B448" t="str">
            <v>Computer Software - Not Assigned to Departments</v>
          </cell>
          <cell r="I448">
            <v>0</v>
          </cell>
        </row>
        <row r="449">
          <cell r="A449" t="str">
            <v>5095 - 0001</v>
          </cell>
          <cell r="B449" t="str">
            <v>Computer Software - Administration</v>
          </cell>
          <cell r="I449">
            <v>677.99</v>
          </cell>
          <cell r="J449">
            <v>677.99</v>
          </cell>
        </row>
        <row r="450">
          <cell r="A450" t="str">
            <v>5095 - 0003</v>
          </cell>
          <cell r="B450" t="str">
            <v>Computer Software - Source Water Protection</v>
          </cell>
          <cell r="I450">
            <v>900.54</v>
          </cell>
        </row>
        <row r="451">
          <cell r="A451" t="str">
            <v>5095 - 0004</v>
          </cell>
          <cell r="B451" t="str">
            <v>Computer Software - Generic Regulations</v>
          </cell>
          <cell r="I451">
            <v>2476</v>
          </cell>
          <cell r="J451" t="str">
            <v>Cr</v>
          </cell>
        </row>
        <row r="452">
          <cell r="A452" t="str">
            <v>5095 - 0013</v>
          </cell>
          <cell r="B452" t="str">
            <v>Computer Software - Risk Management Official</v>
          </cell>
          <cell r="G452" t="str">
            <v/>
          </cell>
          <cell r="H452" t="str">
            <v/>
          </cell>
          <cell r="I452">
            <v>0</v>
          </cell>
        </row>
        <row r="453">
          <cell r="A453" t="str">
            <v>5096</v>
          </cell>
          <cell r="B453" t="str">
            <v>Computer Hardware - Not Assigned to Departments</v>
          </cell>
          <cell r="I453">
            <v>0</v>
          </cell>
          <cell r="J453" t="str">
            <v>Cr</v>
          </cell>
        </row>
        <row r="454">
          <cell r="A454" t="str">
            <v>5096 - 0001</v>
          </cell>
          <cell r="B454" t="str">
            <v>Computer Hardware - Administration</v>
          </cell>
          <cell r="I454">
            <v>0</v>
          </cell>
        </row>
        <row r="455">
          <cell r="A455" t="str">
            <v>5096 - 0003</v>
          </cell>
          <cell r="B455" t="str">
            <v>Computer Hardware - Source Water Protection</v>
          </cell>
          <cell r="I455">
            <v>0</v>
          </cell>
          <cell r="J455" t="str">
            <v>Cr</v>
          </cell>
        </row>
        <row r="456">
          <cell r="A456" t="str">
            <v>5096 - 0004</v>
          </cell>
          <cell r="B456" t="str">
            <v>Computer Hardware - Generic Regulations</v>
          </cell>
          <cell r="G456" t="str">
            <v/>
          </cell>
          <cell r="H456" t="str">
            <v/>
          </cell>
          <cell r="I456">
            <v>0</v>
          </cell>
        </row>
        <row r="457">
          <cell r="A457" t="str">
            <v>5098</v>
          </cell>
          <cell r="B457" t="str">
            <v>Computer Service - Not Assigned to Departments</v>
          </cell>
          <cell r="I457">
            <v>0</v>
          </cell>
        </row>
        <row r="458">
          <cell r="A458" t="str">
            <v>5098 - 0001</v>
          </cell>
          <cell r="B458" t="str">
            <v>Computer Service - Administration</v>
          </cell>
          <cell r="G458" t="str">
            <v/>
          </cell>
          <cell r="H458" t="str">
            <v/>
          </cell>
          <cell r="I458">
            <v>0</v>
          </cell>
          <cell r="J458" t="str">
            <v>Cr</v>
          </cell>
        </row>
        <row r="459">
          <cell r="A459" t="str">
            <v>5100</v>
          </cell>
          <cell r="B459" t="str">
            <v>Members Expense - Not Assigned to Departments</v>
          </cell>
          <cell r="I459">
            <v>0</v>
          </cell>
        </row>
        <row r="460">
          <cell r="A460" t="str">
            <v>5100 - 0001</v>
          </cell>
          <cell r="B460" t="str">
            <v>Members Expense - Administration</v>
          </cell>
          <cell r="I460">
            <v>1964.31</v>
          </cell>
          <cell r="J460" t="str">
            <v>Cr</v>
          </cell>
        </row>
        <row r="461">
          <cell r="A461" t="str">
            <v>5100 - 0004</v>
          </cell>
          <cell r="B461" t="str">
            <v>Members Expense - Generic Regulations</v>
          </cell>
          <cell r="G461" t="str">
            <v/>
          </cell>
          <cell r="H461" t="str">
            <v/>
          </cell>
          <cell r="I461">
            <v>0</v>
          </cell>
        </row>
        <row r="462">
          <cell r="A462" t="str">
            <v>5105</v>
          </cell>
          <cell r="B462" t="str">
            <v>Chairmens Expense - Not Assigned to Departments</v>
          </cell>
          <cell r="I462">
            <v>0</v>
          </cell>
          <cell r="J462" t="str">
            <v>Cr</v>
          </cell>
        </row>
        <row r="463">
          <cell r="A463" t="str">
            <v>5105 - 0001</v>
          </cell>
          <cell r="B463" t="str">
            <v>Chairmens Expense - Administration</v>
          </cell>
          <cell r="I463">
            <v>0</v>
          </cell>
        </row>
        <row r="464">
          <cell r="A464" t="str">
            <v>5105 - 0003</v>
          </cell>
          <cell r="B464" t="str">
            <v>Chairmens Expense - Source Water Protection</v>
          </cell>
          <cell r="I464">
            <v>0</v>
          </cell>
        </row>
        <row r="465">
          <cell r="A465" t="str">
            <v>5105 - 0004</v>
          </cell>
          <cell r="B465" t="str">
            <v>Chairmens Expense - Generic Regulations</v>
          </cell>
          <cell r="G465" t="str">
            <v/>
          </cell>
          <cell r="H465" t="str">
            <v/>
          </cell>
          <cell r="I465">
            <v>0</v>
          </cell>
          <cell r="J465" t="str">
            <v>Cr</v>
          </cell>
        </row>
        <row r="466">
          <cell r="A466" t="str">
            <v>5108</v>
          </cell>
          <cell r="B466" t="str">
            <v>LRPC Expense - Not Assigned to Departments</v>
          </cell>
          <cell r="I466">
            <v>0</v>
          </cell>
        </row>
        <row r="467">
          <cell r="A467" t="str">
            <v>5108 - 0001</v>
          </cell>
          <cell r="B467" t="str">
            <v>LRPC Expense - Administration</v>
          </cell>
          <cell r="I467">
            <v>0</v>
          </cell>
          <cell r="J467" t="str">
            <v>Cr</v>
          </cell>
        </row>
        <row r="468">
          <cell r="A468" t="str">
            <v>5108 - 0004</v>
          </cell>
          <cell r="B468" t="str">
            <v>LRPC Expense - Generic Regulations</v>
          </cell>
          <cell r="G468" t="str">
            <v/>
          </cell>
          <cell r="H468" t="str">
            <v/>
          </cell>
          <cell r="I468">
            <v>0</v>
          </cell>
        </row>
        <row r="469">
          <cell r="A469" t="str">
            <v>5110</v>
          </cell>
          <cell r="B469" t="str">
            <v>Bank charges and interest - Not Assigned to Departments</v>
          </cell>
          <cell r="I469">
            <v>0</v>
          </cell>
        </row>
        <row r="470">
          <cell r="A470" t="str">
            <v>5110 - 0001</v>
          </cell>
          <cell r="B470" t="str">
            <v>Bank charges and interest - Administration</v>
          </cell>
          <cell r="G470" t="str">
            <v/>
          </cell>
          <cell r="H470" t="str">
            <v/>
          </cell>
          <cell r="I470">
            <v>2652.34</v>
          </cell>
          <cell r="J470" t="str">
            <v>Cr</v>
          </cell>
        </row>
        <row r="471">
          <cell r="A471" t="str">
            <v>5200</v>
          </cell>
          <cell r="B471" t="str">
            <v>Admin. Capital Expense - Not Assigned to Departments</v>
          </cell>
          <cell r="I471">
            <v>0</v>
          </cell>
        </row>
        <row r="472">
          <cell r="A472" t="str">
            <v>5210</v>
          </cell>
          <cell r="B472" t="str">
            <v>Computer Capital Expense - Not Assigned to Departments</v>
          </cell>
          <cell r="I472">
            <v>1506.47</v>
          </cell>
          <cell r="J472" t="str">
            <v>Cr</v>
          </cell>
        </row>
        <row r="473">
          <cell r="A473" t="str">
            <v>5220</v>
          </cell>
          <cell r="B473" t="str">
            <v>Operations Capital Expense - Not Assigned to Departments</v>
          </cell>
          <cell r="I473">
            <v>0</v>
          </cell>
        </row>
        <row r="474">
          <cell r="A474" t="str">
            <v>5220 - 0001</v>
          </cell>
          <cell r="B474" t="str">
            <v>Operations Capital Expense - Administration</v>
          </cell>
          <cell r="I474">
            <v>0</v>
          </cell>
          <cell r="J474" t="str">
            <v>Cr</v>
          </cell>
        </row>
        <row r="475">
          <cell r="A475" t="str">
            <v>5220 - 0002</v>
          </cell>
          <cell r="B475" t="str">
            <v>Operations Capital Expense - Operations</v>
          </cell>
          <cell r="G475" t="str">
            <v/>
          </cell>
          <cell r="H475" t="str">
            <v/>
          </cell>
          <cell r="I475">
            <v>96163.72</v>
          </cell>
        </row>
        <row r="476">
          <cell r="A476" t="str">
            <v>5230</v>
          </cell>
          <cell r="B476" t="str">
            <v>Lands Capital Expense - Not Assigned to Departments</v>
          </cell>
          <cell r="I476">
            <v>0</v>
          </cell>
          <cell r="J476" t="str">
            <v>Cr</v>
          </cell>
        </row>
        <row r="477">
          <cell r="A477" t="str">
            <v>5230 - 0011</v>
          </cell>
          <cell r="B477" t="str">
            <v>Lands Capital Expense - Lands</v>
          </cell>
          <cell r="G477" t="str">
            <v/>
          </cell>
          <cell r="H477" t="str">
            <v/>
          </cell>
          <cell r="I477">
            <v>0</v>
          </cell>
        </row>
        <row r="478">
          <cell r="A478" t="str">
            <v>5300</v>
          </cell>
          <cell r="B478" t="str">
            <v>General - NE - Not Assigned to Departments</v>
          </cell>
          <cell r="I478">
            <v>0</v>
          </cell>
        </row>
        <row r="479">
          <cell r="A479" t="str">
            <v>5310</v>
          </cell>
          <cell r="B479" t="str">
            <v>Low Water Response Team (non-dept) - Not Assigned to Departments</v>
          </cell>
          <cell r="I479">
            <v>0</v>
          </cell>
          <cell r="J479" t="str">
            <v>Cr</v>
          </cell>
        </row>
        <row r="480">
          <cell r="A480" t="str">
            <v>5315</v>
          </cell>
          <cell r="B480" t="str">
            <v>Vehicle - Gas &amp; Oil - Not Assigned to Departments</v>
          </cell>
          <cell r="I480">
            <v>0</v>
          </cell>
        </row>
        <row r="481">
          <cell r="A481" t="str">
            <v>5315 - 0001</v>
          </cell>
          <cell r="B481" t="str">
            <v>Vehicle - Gas &amp; Oil - Administration</v>
          </cell>
          <cell r="I481">
            <v>0</v>
          </cell>
          <cell r="J481" t="str">
            <v>Cr</v>
          </cell>
        </row>
        <row r="482">
          <cell r="A482" t="str">
            <v>5315 - 0002</v>
          </cell>
          <cell r="B482" t="str">
            <v>Vehicle - Gas &amp; Oil - Operations</v>
          </cell>
          <cell r="I482">
            <v>7777.08</v>
          </cell>
          <cell r="J482">
            <v>7777.08</v>
          </cell>
        </row>
        <row r="483">
          <cell r="A483" t="str">
            <v>5315 - 0003</v>
          </cell>
          <cell r="B483" t="str">
            <v>Vehicle - Gas &amp; Oil - Source Water Protection</v>
          </cell>
          <cell r="I483">
            <v>0</v>
          </cell>
          <cell r="J483" t="str">
            <v>Cr</v>
          </cell>
        </row>
        <row r="484">
          <cell r="A484" t="str">
            <v>5315 - 0004</v>
          </cell>
          <cell r="B484" t="str">
            <v>Vehicle - Gas &amp; Oil - Generic Regulations</v>
          </cell>
          <cell r="I484">
            <v>0</v>
          </cell>
        </row>
        <row r="485">
          <cell r="A485" t="str">
            <v>5315 - 0005</v>
          </cell>
          <cell r="B485" t="str">
            <v>Vehicle - Gas &amp; Oil - Cordova Lake Dam</v>
          </cell>
          <cell r="I485">
            <v>0</v>
          </cell>
          <cell r="J485" t="str">
            <v>Cr</v>
          </cell>
        </row>
        <row r="486">
          <cell r="A486" t="str">
            <v>5315 - 0006</v>
          </cell>
          <cell r="B486" t="str">
            <v>Vehicle - Gas &amp; Oil - Round Lake Dam</v>
          </cell>
          <cell r="I486">
            <v>0</v>
          </cell>
        </row>
        <row r="487">
          <cell r="A487" t="str">
            <v>5315 - 0007</v>
          </cell>
          <cell r="B487" t="str">
            <v>Vehicle - Gas &amp; Oil - Kashabog Lake Dam</v>
          </cell>
          <cell r="I487">
            <v>0</v>
          </cell>
          <cell r="J487" t="str">
            <v>Cr</v>
          </cell>
        </row>
        <row r="488">
          <cell r="A488" t="str">
            <v>5315 - 0008</v>
          </cell>
          <cell r="B488" t="str">
            <v>Vehicle - Gas &amp; Oil - Hydro Plant</v>
          </cell>
          <cell r="I488">
            <v>0</v>
          </cell>
        </row>
        <row r="489">
          <cell r="A489" t="str">
            <v>5315 - 0011</v>
          </cell>
          <cell r="B489" t="str">
            <v>Vehicle - Gas &amp; Oil - Lands</v>
          </cell>
          <cell r="G489" t="str">
            <v/>
          </cell>
          <cell r="H489" t="str">
            <v/>
          </cell>
          <cell r="I489">
            <v>0</v>
          </cell>
          <cell r="J489" t="str">
            <v>Cr</v>
          </cell>
        </row>
        <row r="490">
          <cell r="A490" t="str">
            <v>5320</v>
          </cell>
          <cell r="B490" t="str">
            <v>Vehicle - Maintenance - Not Assigned to Departments</v>
          </cell>
          <cell r="I490">
            <v>0</v>
          </cell>
        </row>
        <row r="491">
          <cell r="A491" t="str">
            <v>5320 - 0002</v>
          </cell>
          <cell r="B491" t="str">
            <v>Vehicle - Maintenance - Operations</v>
          </cell>
          <cell r="I491">
            <v>0</v>
          </cell>
          <cell r="J491" t="str">
            <v>Cr</v>
          </cell>
        </row>
        <row r="492">
          <cell r="A492" t="str">
            <v>5320 - 0003</v>
          </cell>
          <cell r="B492" t="str">
            <v>Vehicle - Maintenance - Source Water Protection</v>
          </cell>
          <cell r="I492">
            <v>0</v>
          </cell>
        </row>
        <row r="493">
          <cell r="A493" t="str">
            <v>5320 - 0004</v>
          </cell>
          <cell r="B493" t="str">
            <v>Vehicle - Maintenance - Generic Regulations</v>
          </cell>
          <cell r="I493">
            <v>0</v>
          </cell>
          <cell r="J493" t="str">
            <v>Cr</v>
          </cell>
        </row>
        <row r="494">
          <cell r="A494" t="str">
            <v>5320 - 0005</v>
          </cell>
          <cell r="B494" t="str">
            <v>Vehicle - Maintenance - Cordova Lake Dam</v>
          </cell>
          <cell r="I494">
            <v>0</v>
          </cell>
        </row>
        <row r="495">
          <cell r="A495" t="str">
            <v>5320 - 0006</v>
          </cell>
          <cell r="B495" t="str">
            <v>Vehicle - Maintenance - Round Lake Dam</v>
          </cell>
          <cell r="I495">
            <v>0</v>
          </cell>
          <cell r="J495" t="str">
            <v>Cr</v>
          </cell>
        </row>
        <row r="496">
          <cell r="A496" t="str">
            <v>5320 - 0007</v>
          </cell>
          <cell r="B496" t="str">
            <v>Vehicle - Maintenance - Kashabog Lake Dam</v>
          </cell>
          <cell r="I496">
            <v>0</v>
          </cell>
        </row>
        <row r="497">
          <cell r="A497" t="str">
            <v>5320 - 0008</v>
          </cell>
          <cell r="B497" t="str">
            <v>Vehicle - Maintenance - Hydro Plant</v>
          </cell>
          <cell r="I497">
            <v>0</v>
          </cell>
          <cell r="J497" t="str">
            <v>Cr</v>
          </cell>
        </row>
        <row r="498">
          <cell r="A498" t="str">
            <v>5320 - 0011</v>
          </cell>
          <cell r="B498" t="str">
            <v>Vehicle - Maintenance - Lands</v>
          </cell>
          <cell r="G498" t="str">
            <v/>
          </cell>
          <cell r="H498" t="str">
            <v/>
          </cell>
          <cell r="I498">
            <v>0</v>
          </cell>
        </row>
        <row r="499">
          <cell r="A499" t="str">
            <v>5325</v>
          </cell>
          <cell r="B499" t="str">
            <v>Vehicle - Insurance - Not Assigned to Departments</v>
          </cell>
          <cell r="I499">
            <v>0</v>
          </cell>
          <cell r="J499" t="str">
            <v>Cr</v>
          </cell>
        </row>
        <row r="500">
          <cell r="A500" t="str">
            <v>5325 - 0002</v>
          </cell>
          <cell r="B500" t="str">
            <v>Vehicle - Insurance - Operations</v>
          </cell>
          <cell r="I500">
            <v>0</v>
          </cell>
        </row>
        <row r="501">
          <cell r="A501" t="str">
            <v>5325 - 0003</v>
          </cell>
          <cell r="B501" t="str">
            <v>Vehicle - Insurance - Source Water Protection</v>
          </cell>
          <cell r="I501">
            <v>0</v>
          </cell>
          <cell r="J501" t="str">
            <v>Cr</v>
          </cell>
        </row>
        <row r="502">
          <cell r="A502" t="str">
            <v>5325 - 0004</v>
          </cell>
          <cell r="B502" t="str">
            <v>Vehicle - Insurance - Generic Regulations</v>
          </cell>
          <cell r="I502">
            <v>0</v>
          </cell>
        </row>
        <row r="503">
          <cell r="A503" t="str">
            <v>5325 - 0005</v>
          </cell>
          <cell r="B503" t="str">
            <v>Vehicle - Insurance - Cordova Lake Dam</v>
          </cell>
          <cell r="I503">
            <v>0</v>
          </cell>
          <cell r="J503" t="str">
            <v>Cr</v>
          </cell>
        </row>
        <row r="504">
          <cell r="A504" t="str">
            <v>5325 - 0006</v>
          </cell>
          <cell r="B504" t="str">
            <v>Vehicle - Insurance - Round Lake Dam</v>
          </cell>
          <cell r="I504">
            <v>0</v>
          </cell>
        </row>
        <row r="505">
          <cell r="A505" t="str">
            <v>5325 - 0007</v>
          </cell>
          <cell r="B505" t="str">
            <v>Vehicle - Insurance - Kashabog Lake Dam</v>
          </cell>
          <cell r="I505">
            <v>0</v>
          </cell>
        </row>
        <row r="506">
          <cell r="A506" t="str">
            <v>5325 - 0008</v>
          </cell>
          <cell r="B506" t="str">
            <v>Vehicle - Insurance - Hydro Plant</v>
          </cell>
          <cell r="I506">
            <v>0</v>
          </cell>
          <cell r="J506" t="str">
            <v>Cr</v>
          </cell>
        </row>
        <row r="507">
          <cell r="A507" t="str">
            <v>5325 - 0011</v>
          </cell>
          <cell r="B507" t="str">
            <v>Vehicle - Insurance - Lands</v>
          </cell>
          <cell r="G507" t="str">
            <v/>
          </cell>
          <cell r="H507" t="str">
            <v/>
          </cell>
          <cell r="I507">
            <v>0</v>
          </cell>
        </row>
        <row r="508">
          <cell r="A508" t="str">
            <v>5330</v>
          </cell>
          <cell r="B508" t="str">
            <v>Equipment - Costs - Not Assigned to Departments</v>
          </cell>
          <cell r="I508">
            <v>0</v>
          </cell>
          <cell r="J508" t="str">
            <v>Cr</v>
          </cell>
        </row>
        <row r="509">
          <cell r="A509" t="str">
            <v>5330 - 0002</v>
          </cell>
          <cell r="B509" t="str">
            <v>Equipment - Costs - Operations</v>
          </cell>
          <cell r="I509">
            <v>0</v>
          </cell>
        </row>
        <row r="510">
          <cell r="A510" t="str">
            <v>5330 - 0003</v>
          </cell>
          <cell r="B510" t="str">
            <v>Equipment - Costs - Source Water Protection</v>
          </cell>
          <cell r="I510">
            <v>0</v>
          </cell>
          <cell r="J510" t="str">
            <v>Cr</v>
          </cell>
        </row>
        <row r="511">
          <cell r="A511" t="str">
            <v>5330 - 0004</v>
          </cell>
          <cell r="B511" t="str">
            <v>Equipment - Costs - Generic Regulations</v>
          </cell>
          <cell r="I511">
            <v>0</v>
          </cell>
        </row>
        <row r="512">
          <cell r="A512" t="str">
            <v>5330 - 0005</v>
          </cell>
          <cell r="B512" t="str">
            <v>Equipment - Costs - Cordova Lake Dam</v>
          </cell>
          <cell r="I512">
            <v>0</v>
          </cell>
          <cell r="J512" t="str">
            <v>Cr</v>
          </cell>
        </row>
        <row r="513">
          <cell r="A513" t="str">
            <v>5330 - 0006</v>
          </cell>
          <cell r="B513" t="str">
            <v>Equipment - Costs - Round Lake Dam</v>
          </cell>
          <cell r="I513">
            <v>0</v>
          </cell>
        </row>
        <row r="514">
          <cell r="A514" t="str">
            <v>5330 - 0007</v>
          </cell>
          <cell r="B514" t="str">
            <v>Equipment - Costs - Kashabog Lake Dam</v>
          </cell>
          <cell r="I514">
            <v>0</v>
          </cell>
          <cell r="J514" t="str">
            <v>Cr</v>
          </cell>
        </row>
        <row r="515">
          <cell r="A515" t="str">
            <v>5330 - 0008</v>
          </cell>
          <cell r="B515" t="str">
            <v>Equipment - Costs - Hydro Plant</v>
          </cell>
          <cell r="I515">
            <v>0</v>
          </cell>
        </row>
        <row r="516">
          <cell r="A516" t="str">
            <v>5330 - 0011</v>
          </cell>
          <cell r="B516" t="str">
            <v>Equipment - Costs - Lands</v>
          </cell>
          <cell r="G516" t="str">
            <v/>
          </cell>
          <cell r="H516" t="str">
            <v/>
          </cell>
          <cell r="I516">
            <v>0</v>
          </cell>
        </row>
        <row r="517">
          <cell r="A517" t="str">
            <v>5335</v>
          </cell>
          <cell r="B517" t="str">
            <v>Equipment - Gas, Oil, Maintenance - Not Assigned to Departments</v>
          </cell>
          <cell r="I517">
            <v>0</v>
          </cell>
          <cell r="J517" t="str">
            <v>Cr</v>
          </cell>
        </row>
        <row r="518">
          <cell r="A518" t="str">
            <v>5335 - 0002</v>
          </cell>
          <cell r="B518" t="str">
            <v>Equipment - Gas, Oil, Maintenance - Operations</v>
          </cell>
          <cell r="I518">
            <v>0</v>
          </cell>
        </row>
        <row r="519">
          <cell r="A519" t="str">
            <v>5335 - 0003</v>
          </cell>
          <cell r="B519" t="str">
            <v>Equipment - Gas, Oil, Maintenance - Source Water Protection</v>
          </cell>
          <cell r="I519">
            <v>0</v>
          </cell>
          <cell r="J519" t="str">
            <v>Cr</v>
          </cell>
        </row>
        <row r="520">
          <cell r="A520" t="str">
            <v>5335 - 0004</v>
          </cell>
          <cell r="B520" t="str">
            <v>Equipment - Gas, Oil, Maintenance - Generic Regulations</v>
          </cell>
          <cell r="I520">
            <v>0</v>
          </cell>
        </row>
        <row r="521">
          <cell r="A521" t="str">
            <v>5335 - 0005</v>
          </cell>
          <cell r="B521" t="str">
            <v>Equipment - Gas, Oil, Maintenance - Cordova Lake Dam</v>
          </cell>
          <cell r="I521">
            <v>0</v>
          </cell>
          <cell r="J521" t="str">
            <v>Cr</v>
          </cell>
        </row>
        <row r="522">
          <cell r="A522" t="str">
            <v>5335 - 0006</v>
          </cell>
          <cell r="B522" t="str">
            <v>Equipment - Gas, Oil, Maintenance - Round Lake Dam</v>
          </cell>
          <cell r="I522">
            <v>0</v>
          </cell>
        </row>
        <row r="523">
          <cell r="A523" t="str">
            <v>5335 - 0007</v>
          </cell>
          <cell r="B523" t="str">
            <v>Equipment - Gas, Oil, Maintenance - Kashabog Lake Dam</v>
          </cell>
          <cell r="I523">
            <v>0</v>
          </cell>
          <cell r="J523" t="str">
            <v>Cr</v>
          </cell>
        </row>
        <row r="524">
          <cell r="A524" t="str">
            <v>5335 - 0008</v>
          </cell>
          <cell r="B524" t="str">
            <v>Equipment - Gas, Oil, Maintenance - Hydro Plant</v>
          </cell>
          <cell r="I524">
            <v>0</v>
          </cell>
        </row>
        <row r="525">
          <cell r="A525" t="str">
            <v>5335 - 0011</v>
          </cell>
          <cell r="B525" t="str">
            <v>Equipment - Gas, Oil, Maintenance - Lands</v>
          </cell>
          <cell r="G525" t="str">
            <v/>
          </cell>
          <cell r="H525" t="str">
            <v/>
          </cell>
          <cell r="I525">
            <v>0</v>
          </cell>
          <cell r="J525" t="str">
            <v>Cr</v>
          </cell>
        </row>
        <row r="526">
          <cell r="A526" t="str">
            <v>5410</v>
          </cell>
          <cell r="B526" t="str">
            <v>Wages - Not Assigned to Departments</v>
          </cell>
          <cell r="I526">
            <v>0</v>
          </cell>
        </row>
        <row r="527">
          <cell r="A527" t="str">
            <v>5410 - 0001</v>
          </cell>
          <cell r="B527" t="str">
            <v>Wages - Administration</v>
          </cell>
          <cell r="I527">
            <v>141655.18</v>
          </cell>
        </row>
        <row r="528">
          <cell r="A528" t="str">
            <v>5410 - 0002</v>
          </cell>
          <cell r="B528" t="str">
            <v>Wages - Operations</v>
          </cell>
          <cell r="I528">
            <v>83010.22</v>
          </cell>
          <cell r="J528" t="str">
            <v>Cr</v>
          </cell>
        </row>
        <row r="529">
          <cell r="A529" t="str">
            <v>5410 - 0003</v>
          </cell>
          <cell r="B529" t="str">
            <v>Wages - Source Water Protection</v>
          </cell>
          <cell r="I529">
            <v>24460.560000000001</v>
          </cell>
        </row>
        <row r="530">
          <cell r="A530" t="str">
            <v>5410 - 0004</v>
          </cell>
          <cell r="B530" t="str">
            <v>Wages - Generic Regulations</v>
          </cell>
          <cell r="I530">
            <v>113886.68</v>
          </cell>
          <cell r="J530" t="str">
            <v>Cr</v>
          </cell>
        </row>
        <row r="531">
          <cell r="A531" t="str">
            <v>5410 - 0005</v>
          </cell>
          <cell r="B531" t="str">
            <v>Wages - Cordova Lake Dam</v>
          </cell>
          <cell r="I531">
            <v>3436.61</v>
          </cell>
        </row>
        <row r="532">
          <cell r="A532" t="str">
            <v>5410 - 0006</v>
          </cell>
          <cell r="B532" t="str">
            <v>Wages - Round Lake Dam</v>
          </cell>
          <cell r="I532">
            <v>2250</v>
          </cell>
          <cell r="J532" t="str">
            <v>Cr</v>
          </cell>
        </row>
        <row r="533">
          <cell r="A533" t="str">
            <v>5410 - 0007</v>
          </cell>
          <cell r="B533" t="str">
            <v>Wages - Kashabog Lake Dam</v>
          </cell>
          <cell r="I533">
            <v>1125</v>
          </cell>
        </row>
        <row r="534">
          <cell r="A534" t="str">
            <v>5410 - 0008</v>
          </cell>
          <cell r="B534" t="str">
            <v>Wages - Hydro Plant</v>
          </cell>
          <cell r="I534">
            <v>10989.58</v>
          </cell>
          <cell r="J534" t="str">
            <v>Cr</v>
          </cell>
        </row>
        <row r="535">
          <cell r="A535" t="str">
            <v>5410 - 0011</v>
          </cell>
          <cell r="B535" t="str">
            <v>Wages - Lands</v>
          </cell>
          <cell r="I535">
            <v>0</v>
          </cell>
        </row>
        <row r="536">
          <cell r="A536" t="str">
            <v>5410 - 0012</v>
          </cell>
          <cell r="B536" t="str">
            <v>Wages - Special Projects - Other</v>
          </cell>
          <cell r="I536">
            <v>2620.8000000000002</v>
          </cell>
          <cell r="J536" t="str">
            <v>Cr</v>
          </cell>
        </row>
        <row r="537">
          <cell r="A537" t="str">
            <v>5410 - 0013</v>
          </cell>
          <cell r="B537" t="str">
            <v>Wages - Risk Management Official</v>
          </cell>
          <cell r="I537">
            <v>0</v>
          </cell>
        </row>
        <row r="538">
          <cell r="A538" t="str">
            <v>5410 - 0014</v>
          </cell>
          <cell r="B538" t="str">
            <v>Wages - Lower Trent Job Share</v>
          </cell>
          <cell r="G538" t="str">
            <v/>
          </cell>
          <cell r="H538" t="str">
            <v/>
          </cell>
          <cell r="I538">
            <v>0</v>
          </cell>
          <cell r="J538" t="str">
            <v>Cr</v>
          </cell>
        </row>
        <row r="539">
          <cell r="A539" t="str">
            <v>5420</v>
          </cell>
          <cell r="B539" t="str">
            <v>CPP - Not Assigned to Departments</v>
          </cell>
          <cell r="I539">
            <v>0.02</v>
          </cell>
        </row>
        <row r="540">
          <cell r="A540" t="str">
            <v>5420 - 0001</v>
          </cell>
          <cell r="B540" t="str">
            <v>CPP - Administration</v>
          </cell>
          <cell r="I540">
            <v>6274.92</v>
          </cell>
          <cell r="J540" t="str">
            <v>Cr</v>
          </cell>
        </row>
        <row r="541">
          <cell r="A541" t="str">
            <v>5420 - 0002</v>
          </cell>
          <cell r="B541" t="str">
            <v>CPP - Operations</v>
          </cell>
          <cell r="I541">
            <v>3950.7</v>
          </cell>
        </row>
        <row r="542">
          <cell r="A542" t="str">
            <v>5420 - 0003</v>
          </cell>
          <cell r="B542" t="str">
            <v>CPP - Source Water Protection</v>
          </cell>
          <cell r="I542">
            <v>1171.21</v>
          </cell>
          <cell r="J542" t="str">
            <v>Cr</v>
          </cell>
        </row>
        <row r="543">
          <cell r="A543" t="str">
            <v>5420 - 0004</v>
          </cell>
          <cell r="B543" t="str">
            <v>CPP - Generic Regulations</v>
          </cell>
          <cell r="I543">
            <v>5458.13</v>
          </cell>
        </row>
        <row r="544">
          <cell r="A544" t="str">
            <v>5420 - 0005</v>
          </cell>
          <cell r="B544" t="str">
            <v>CPP - Cordova Lake Dam</v>
          </cell>
          <cell r="I544">
            <v>166.16</v>
          </cell>
          <cell r="J544" t="str">
            <v>Cr</v>
          </cell>
        </row>
        <row r="545">
          <cell r="A545" t="str">
            <v>5420 - 0006</v>
          </cell>
          <cell r="B545" t="str">
            <v>CPP - Round Lake Dam</v>
          </cell>
          <cell r="I545">
            <v>108.66</v>
          </cell>
        </row>
        <row r="546">
          <cell r="A546" t="str">
            <v>5420 - 0007</v>
          </cell>
          <cell r="B546" t="str">
            <v>CPP - Kashabog Lake Dam</v>
          </cell>
          <cell r="I546">
            <v>54.32</v>
          </cell>
          <cell r="J546" t="str">
            <v>Cr</v>
          </cell>
        </row>
        <row r="547">
          <cell r="A547" t="str">
            <v>5420 - 0008</v>
          </cell>
          <cell r="B547" t="str">
            <v>CPP - Hydro Plant</v>
          </cell>
          <cell r="I547">
            <v>507.02</v>
          </cell>
        </row>
        <row r="548">
          <cell r="A548" t="str">
            <v>5420 - 0011</v>
          </cell>
          <cell r="B548" t="str">
            <v>CPP - Lands</v>
          </cell>
          <cell r="I548">
            <v>0</v>
          </cell>
          <cell r="J548" t="str">
            <v>Cr</v>
          </cell>
        </row>
        <row r="549">
          <cell r="A549" t="str">
            <v>5420 - 0012</v>
          </cell>
          <cell r="B549" t="str">
            <v>CPP - Special Projects - Other</v>
          </cell>
          <cell r="I549">
            <v>106.2</v>
          </cell>
        </row>
        <row r="550">
          <cell r="A550" t="str">
            <v>5420 - 0013</v>
          </cell>
          <cell r="B550" t="str">
            <v>CPP - Risk Management Official</v>
          </cell>
          <cell r="I550">
            <v>0</v>
          </cell>
          <cell r="J550" t="str">
            <v>Cr</v>
          </cell>
        </row>
        <row r="551">
          <cell r="A551" t="str">
            <v>5420 - 0014</v>
          </cell>
          <cell r="B551" t="str">
            <v>CPP - Lower Trent Job Share</v>
          </cell>
          <cell r="G551" t="str">
            <v/>
          </cell>
          <cell r="H551" t="str">
            <v/>
          </cell>
          <cell r="I551">
            <v>0</v>
          </cell>
        </row>
        <row r="552">
          <cell r="A552" t="str">
            <v>5425</v>
          </cell>
          <cell r="B552" t="str">
            <v>EI - Not Assigned to Departments</v>
          </cell>
          <cell r="I552">
            <v>0.01</v>
          </cell>
          <cell r="J552" t="str">
            <v>Cr</v>
          </cell>
        </row>
        <row r="553">
          <cell r="A553" t="str">
            <v>5425 - 0001</v>
          </cell>
          <cell r="B553" t="str">
            <v>EI - Administration</v>
          </cell>
          <cell r="I553">
            <v>2381.81</v>
          </cell>
        </row>
        <row r="554">
          <cell r="A554" t="str">
            <v>5425 - 0002</v>
          </cell>
          <cell r="B554" t="str">
            <v>EI - Operations</v>
          </cell>
          <cell r="I554">
            <v>1505.7</v>
          </cell>
          <cell r="J554" t="str">
            <v>Cr</v>
          </cell>
        </row>
        <row r="555">
          <cell r="A555" t="str">
            <v>5425 - 0003</v>
          </cell>
          <cell r="B555" t="str">
            <v>EI - Source Water Protection</v>
          </cell>
          <cell r="I555">
            <v>467.94</v>
          </cell>
        </row>
        <row r="556">
          <cell r="A556" t="str">
            <v>5425 - 0004</v>
          </cell>
          <cell r="B556" t="str">
            <v>EI - Generic Regulations</v>
          </cell>
          <cell r="I556">
            <v>2178.86</v>
          </cell>
          <cell r="J556" t="str">
            <v>Cr</v>
          </cell>
        </row>
        <row r="557">
          <cell r="A557" t="str">
            <v>5425 - 0005</v>
          </cell>
          <cell r="B557" t="str">
            <v>EI - Cordova Lake Dam</v>
          </cell>
          <cell r="I557">
            <v>65.77</v>
          </cell>
        </row>
        <row r="558">
          <cell r="A558" t="str">
            <v>5425 - 0006</v>
          </cell>
          <cell r="B558" t="str">
            <v>EI - Round Lake Dam</v>
          </cell>
          <cell r="I558">
            <v>43.04</v>
          </cell>
        </row>
        <row r="559">
          <cell r="A559" t="str">
            <v>5425 - 0007</v>
          </cell>
          <cell r="B559" t="str">
            <v>EI - Kashabog Lake Dam</v>
          </cell>
          <cell r="I559">
            <v>21.53</v>
          </cell>
          <cell r="J559" t="str">
            <v>Cr</v>
          </cell>
        </row>
        <row r="560">
          <cell r="A560" t="str">
            <v>5425 - 0008</v>
          </cell>
          <cell r="B560" t="str">
            <v>EI - Hydro Plant</v>
          </cell>
          <cell r="I560">
            <v>192.88</v>
          </cell>
        </row>
        <row r="561">
          <cell r="A561" t="str">
            <v>5425 - 0011</v>
          </cell>
          <cell r="B561" t="str">
            <v>EI - Lands</v>
          </cell>
          <cell r="I561">
            <v>0</v>
          </cell>
          <cell r="J561" t="str">
            <v>Cr</v>
          </cell>
        </row>
        <row r="562">
          <cell r="A562" t="str">
            <v>5425 - 0012</v>
          </cell>
          <cell r="B562" t="str">
            <v>EI - Special Projects - Other</v>
          </cell>
          <cell r="I562">
            <v>59.44</v>
          </cell>
        </row>
        <row r="563">
          <cell r="A563" t="str">
            <v>5425 - 0013</v>
          </cell>
          <cell r="B563" t="str">
            <v>EI - Risk Management Official</v>
          </cell>
          <cell r="I563">
            <v>0</v>
          </cell>
          <cell r="J563" t="str">
            <v>Cr</v>
          </cell>
        </row>
        <row r="564">
          <cell r="A564" t="str">
            <v>5425 - 0014</v>
          </cell>
          <cell r="B564" t="str">
            <v>EI - Lower Trent Job Share</v>
          </cell>
          <cell r="G564" t="str">
            <v/>
          </cell>
          <cell r="H564" t="str">
            <v/>
          </cell>
          <cell r="I564">
            <v>0</v>
          </cell>
        </row>
        <row r="565">
          <cell r="A565" t="str">
            <v>5435</v>
          </cell>
          <cell r="B565" t="str">
            <v>EHT - Not Assigned to Departments</v>
          </cell>
          <cell r="I565">
            <v>0</v>
          </cell>
          <cell r="J565" t="str">
            <v>Cr</v>
          </cell>
        </row>
        <row r="566">
          <cell r="A566" t="str">
            <v>5435 - 0001</v>
          </cell>
          <cell r="B566" t="str">
            <v>EHT - Administration</v>
          </cell>
          <cell r="I566">
            <v>2769.42</v>
          </cell>
        </row>
        <row r="567">
          <cell r="A567" t="str">
            <v>5435 - 0002</v>
          </cell>
          <cell r="B567" t="str">
            <v>EHT - Operations</v>
          </cell>
          <cell r="I567">
            <v>1622.22</v>
          </cell>
        </row>
        <row r="568">
          <cell r="A568" t="str">
            <v>5435 - 0003</v>
          </cell>
          <cell r="B568" t="str">
            <v>EHT - Source Water Protection</v>
          </cell>
          <cell r="I568">
            <v>478.23</v>
          </cell>
          <cell r="J568" t="str">
            <v>Cr</v>
          </cell>
        </row>
        <row r="569">
          <cell r="A569" t="str">
            <v>5435 - 0004</v>
          </cell>
          <cell r="B569" t="str">
            <v>EHT - Generic Regulations</v>
          </cell>
          <cell r="I569">
            <v>2226.94</v>
          </cell>
        </row>
        <row r="570">
          <cell r="A570" t="str">
            <v>5435 - 0005</v>
          </cell>
          <cell r="B570" t="str">
            <v>EHT - Cordova Lake Dam</v>
          </cell>
          <cell r="I570">
            <v>67.19</v>
          </cell>
          <cell r="J570" t="str">
            <v>Cr</v>
          </cell>
        </row>
        <row r="571">
          <cell r="A571" t="str">
            <v>5435 - 0006</v>
          </cell>
          <cell r="B571" t="str">
            <v>EHT - Round Lake Dam</v>
          </cell>
          <cell r="I571">
            <v>44</v>
          </cell>
        </row>
        <row r="572">
          <cell r="A572" t="str">
            <v>5435 - 0007</v>
          </cell>
          <cell r="B572" t="str">
            <v>EHT - Kashabog Lake Dam</v>
          </cell>
          <cell r="I572">
            <v>22.01</v>
          </cell>
          <cell r="J572" t="str">
            <v>Cr</v>
          </cell>
        </row>
        <row r="573">
          <cell r="A573" t="str">
            <v>5435 - 0008</v>
          </cell>
          <cell r="B573" t="str">
            <v>EHT - Hydro Plant</v>
          </cell>
          <cell r="I573">
            <v>215.16</v>
          </cell>
        </row>
        <row r="574">
          <cell r="A574" t="str">
            <v>5435 - 0011</v>
          </cell>
          <cell r="B574" t="str">
            <v>EHT - Lands</v>
          </cell>
          <cell r="I574">
            <v>0</v>
          </cell>
          <cell r="J574" t="str">
            <v>Cr</v>
          </cell>
        </row>
        <row r="575">
          <cell r="A575" t="str">
            <v>5435 - 0012</v>
          </cell>
          <cell r="B575" t="str">
            <v>EHT - Special Projects - Other</v>
          </cell>
          <cell r="I575">
            <v>51.12</v>
          </cell>
        </row>
        <row r="576">
          <cell r="A576" t="str">
            <v>5435 - 0013</v>
          </cell>
          <cell r="B576" t="str">
            <v>EHT - Risk Management Official</v>
          </cell>
          <cell r="I576">
            <v>0</v>
          </cell>
          <cell r="J576" t="str">
            <v>Cr</v>
          </cell>
        </row>
        <row r="577">
          <cell r="A577" t="str">
            <v>5435 - 0014</v>
          </cell>
          <cell r="B577" t="str">
            <v>EHT - Lower Trent Job Share</v>
          </cell>
          <cell r="G577" t="str">
            <v/>
          </cell>
          <cell r="H577" t="str">
            <v/>
          </cell>
          <cell r="I577">
            <v>0</v>
          </cell>
        </row>
        <row r="578">
          <cell r="A578" t="str">
            <v>5445</v>
          </cell>
          <cell r="B578" t="str">
            <v>WSIB - Not Assigned to Departments</v>
          </cell>
          <cell r="I578">
            <v>0</v>
          </cell>
          <cell r="J578" t="str">
            <v>Cr</v>
          </cell>
        </row>
        <row r="579">
          <cell r="A579" t="str">
            <v>5445 - 0001</v>
          </cell>
          <cell r="B579" t="str">
            <v>WSIB - Administration</v>
          </cell>
          <cell r="I579">
            <v>4164.08</v>
          </cell>
        </row>
        <row r="580">
          <cell r="A580" t="str">
            <v>5445 - 0002</v>
          </cell>
          <cell r="B580" t="str">
            <v>WSIB - Operations</v>
          </cell>
          <cell r="I580">
            <v>2437.46</v>
          </cell>
          <cell r="J580" t="str">
            <v>Cr</v>
          </cell>
        </row>
        <row r="581">
          <cell r="A581" t="str">
            <v>5445 - 0003</v>
          </cell>
          <cell r="B581" t="str">
            <v>WSIB - Source Water Protection</v>
          </cell>
          <cell r="I581">
            <v>718.56</v>
          </cell>
        </row>
        <row r="582">
          <cell r="A582" t="str">
            <v>5445 - 0004</v>
          </cell>
          <cell r="B582" t="str">
            <v>WSIB - Generic Regulations</v>
          </cell>
          <cell r="I582">
            <v>3346.2</v>
          </cell>
          <cell r="J582" t="str">
            <v>Cr</v>
          </cell>
        </row>
        <row r="583">
          <cell r="A583" t="str">
            <v>5445 - 0005</v>
          </cell>
          <cell r="B583" t="str">
            <v>WSIB - Cordova Lake Dam</v>
          </cell>
          <cell r="I583">
            <v>100.95</v>
          </cell>
        </row>
        <row r="584">
          <cell r="A584" t="str">
            <v>5445 - 0006</v>
          </cell>
          <cell r="B584" t="str">
            <v>WSIB - Round Lake Dam</v>
          </cell>
          <cell r="I584">
            <v>66.11</v>
          </cell>
          <cell r="J584" t="str">
            <v>Cr</v>
          </cell>
        </row>
        <row r="585">
          <cell r="A585" t="str">
            <v>5445 - 0007</v>
          </cell>
          <cell r="B585" t="str">
            <v>WSIB - Kashabog Lake Dam</v>
          </cell>
          <cell r="I585">
            <v>33.06</v>
          </cell>
        </row>
        <row r="586">
          <cell r="A586" t="str">
            <v>5445 - 0008</v>
          </cell>
          <cell r="B586" t="str">
            <v>WSIB - Hydro Plant</v>
          </cell>
          <cell r="I586">
            <v>323.3</v>
          </cell>
          <cell r="J586" t="str">
            <v>Cr</v>
          </cell>
        </row>
        <row r="587">
          <cell r="A587" t="str">
            <v>5445 - 0011</v>
          </cell>
          <cell r="B587" t="str">
            <v>WSIB - Lands</v>
          </cell>
          <cell r="I587">
            <v>0</v>
          </cell>
        </row>
        <row r="588">
          <cell r="A588" t="str">
            <v>5445 - 0012</v>
          </cell>
          <cell r="B588" t="str">
            <v>WSIB - Special Projects - Other</v>
          </cell>
          <cell r="I588">
            <v>76.78</v>
          </cell>
          <cell r="J588" t="str">
            <v>Cr</v>
          </cell>
        </row>
        <row r="589">
          <cell r="A589" t="str">
            <v>5445 - 0013</v>
          </cell>
          <cell r="B589" t="str">
            <v>WSIB - Risk Management Official</v>
          </cell>
          <cell r="I589">
            <v>0</v>
          </cell>
        </row>
        <row r="590">
          <cell r="A590" t="str">
            <v>5445 - 0014</v>
          </cell>
          <cell r="B590" t="str">
            <v>WSIB - Lower Trent Job Share</v>
          </cell>
          <cell r="G590" t="str">
            <v/>
          </cell>
          <cell r="H590" t="str">
            <v/>
          </cell>
          <cell r="I590">
            <v>0</v>
          </cell>
          <cell r="J590" t="str">
            <v>Cr</v>
          </cell>
        </row>
        <row r="591">
          <cell r="A591" t="str">
            <v>5450</v>
          </cell>
          <cell r="B591" t="str">
            <v>Group Benefits - Not Assigned to Departments</v>
          </cell>
          <cell r="I591">
            <v>0</v>
          </cell>
        </row>
        <row r="592">
          <cell r="A592" t="str">
            <v>5450 - 0001</v>
          </cell>
          <cell r="B592" t="str">
            <v>Group Benefits - Administration</v>
          </cell>
          <cell r="I592">
            <v>11833.94</v>
          </cell>
          <cell r="J592">
            <v>11833.94</v>
          </cell>
        </row>
        <row r="593">
          <cell r="A593" t="str">
            <v>5450 - 0002</v>
          </cell>
          <cell r="B593" t="str">
            <v>Group Benefits - Operations</v>
          </cell>
          <cell r="I593">
            <v>9882.69</v>
          </cell>
        </row>
        <row r="594">
          <cell r="A594" t="str">
            <v>5450 - 0003</v>
          </cell>
          <cell r="B594" t="str">
            <v>Group Benefits - Source Water Protection</v>
          </cell>
          <cell r="I594">
            <v>1149.42</v>
          </cell>
        </row>
        <row r="595">
          <cell r="A595" t="str">
            <v>5450 - 0004</v>
          </cell>
          <cell r="B595" t="str">
            <v>Group Benefits - Generic Regulations</v>
          </cell>
          <cell r="I595">
            <v>10775.05</v>
          </cell>
          <cell r="J595">
            <v>10775.05</v>
          </cell>
        </row>
        <row r="596">
          <cell r="A596" t="str">
            <v>5450 - 0012</v>
          </cell>
          <cell r="B596" t="str">
            <v>Group Benefits - Special Projects - Other</v>
          </cell>
          <cell r="I596">
            <v>0</v>
          </cell>
        </row>
        <row r="597">
          <cell r="A597" t="str">
            <v>5450 - 0013</v>
          </cell>
          <cell r="B597" t="str">
            <v>Group Benefits - Risk Management Official</v>
          </cell>
          <cell r="I597">
            <v>86.3</v>
          </cell>
          <cell r="J597" t="str">
            <v>Cr</v>
          </cell>
        </row>
        <row r="598">
          <cell r="A598" t="str">
            <v>5450 - 0014</v>
          </cell>
          <cell r="B598" t="str">
            <v>Group Benefits - Lower Trent Job Share</v>
          </cell>
          <cell r="G598" t="str">
            <v/>
          </cell>
          <cell r="H598" t="str">
            <v/>
          </cell>
          <cell r="I598">
            <v>0</v>
          </cell>
        </row>
        <row r="599">
          <cell r="A599" t="str">
            <v>5455</v>
          </cell>
          <cell r="B599" t="str">
            <v>RRSP - OMERS - Not Assigned to Departments</v>
          </cell>
          <cell r="I599">
            <v>0</v>
          </cell>
        </row>
        <row r="600">
          <cell r="A600" t="str">
            <v>5455 - 0001</v>
          </cell>
          <cell r="B600" t="str">
            <v>RRSP - OMERS - Administration</v>
          </cell>
          <cell r="I600">
            <v>14154.61</v>
          </cell>
          <cell r="J600" t="str">
            <v>Cr</v>
          </cell>
        </row>
        <row r="601">
          <cell r="A601" t="str">
            <v>5455 - 0002</v>
          </cell>
          <cell r="B601" t="str">
            <v>RRSP - OMERS - Operations</v>
          </cell>
          <cell r="I601">
            <v>5492.58</v>
          </cell>
        </row>
        <row r="602">
          <cell r="A602" t="str">
            <v>5455 - 0003</v>
          </cell>
          <cell r="B602" t="str">
            <v>RRSP - OMERS - Source Water Protection</v>
          </cell>
          <cell r="I602">
            <v>1947.05</v>
          </cell>
          <cell r="J602" t="str">
            <v>Cr</v>
          </cell>
        </row>
        <row r="603">
          <cell r="A603" t="str">
            <v>5455 - 0004</v>
          </cell>
          <cell r="B603" t="str">
            <v>RRSP - OMERS - Generic Regulations</v>
          </cell>
          <cell r="I603">
            <v>10586.3</v>
          </cell>
        </row>
        <row r="604">
          <cell r="A604" t="str">
            <v>5455 - 0005</v>
          </cell>
          <cell r="B604" t="str">
            <v>RRSP - OMERS - Cordova Lake Dam</v>
          </cell>
          <cell r="I604">
            <v>0</v>
          </cell>
          <cell r="J604" t="str">
            <v>Cr</v>
          </cell>
        </row>
        <row r="605">
          <cell r="A605" t="str">
            <v>5455 - 0006</v>
          </cell>
          <cell r="B605" t="str">
            <v>RRSP - OMERS - Round Lake Dam</v>
          </cell>
          <cell r="I605">
            <v>0</v>
          </cell>
        </row>
        <row r="606">
          <cell r="A606" t="str">
            <v>5455 - 0007</v>
          </cell>
          <cell r="B606" t="str">
            <v>RRSP - OMERS - Kashabog Lake Dam</v>
          </cell>
          <cell r="I606">
            <v>0</v>
          </cell>
        </row>
        <row r="607">
          <cell r="A607" t="str">
            <v>5455 - 0008</v>
          </cell>
          <cell r="B607" t="str">
            <v>RRSP - OMERS - Hydro Plant</v>
          </cell>
          <cell r="I607">
            <v>0</v>
          </cell>
          <cell r="J607" t="str">
            <v>Cr</v>
          </cell>
        </row>
        <row r="608">
          <cell r="A608" t="str">
            <v>5455 - 0009</v>
          </cell>
          <cell r="B608" t="str">
            <v>RRSP - OMERS - McGeachie Conservation</v>
          </cell>
          <cell r="I608">
            <v>0</v>
          </cell>
        </row>
        <row r="609">
          <cell r="A609" t="str">
            <v>5455 - 0010</v>
          </cell>
          <cell r="B609" t="str">
            <v>RRSP - OMERS - Crowe Bridge Area</v>
          </cell>
          <cell r="I609">
            <v>0</v>
          </cell>
          <cell r="J609" t="str">
            <v>Cr</v>
          </cell>
        </row>
        <row r="610">
          <cell r="A610" t="str">
            <v>5455 - 0011</v>
          </cell>
          <cell r="B610" t="str">
            <v>RRSP - OMERS - Lands</v>
          </cell>
          <cell r="I610">
            <v>0</v>
          </cell>
        </row>
        <row r="611">
          <cell r="A611" t="str">
            <v>5455 - 0012</v>
          </cell>
          <cell r="B611" t="str">
            <v>RRSP - OMERS - Special Projects - Other</v>
          </cell>
          <cell r="I611">
            <v>0</v>
          </cell>
          <cell r="J611" t="str">
            <v>Cr</v>
          </cell>
        </row>
        <row r="612">
          <cell r="A612" t="str">
            <v>5455 - 0013</v>
          </cell>
          <cell r="B612" t="str">
            <v>RRSP - OMERS - Risk Management Official</v>
          </cell>
          <cell r="I612">
            <v>0</v>
          </cell>
        </row>
        <row r="613">
          <cell r="A613" t="str">
            <v>5455 - 0014</v>
          </cell>
          <cell r="B613" t="str">
            <v>RRSP - OMERS - Lower Trent Job Share</v>
          </cell>
          <cell r="G613" t="str">
            <v/>
          </cell>
          <cell r="H613" t="str">
            <v/>
          </cell>
          <cell r="I613">
            <v>0</v>
          </cell>
          <cell r="J613" t="str">
            <v>Cr</v>
          </cell>
        </row>
        <row r="614">
          <cell r="A614" t="str">
            <v>5460</v>
          </cell>
          <cell r="B614" t="str">
            <v>Cons. Hydro Wage Reimbursement - Not Assigned to Departments</v>
          </cell>
          <cell r="I614">
            <v>0</v>
          </cell>
        </row>
        <row r="615">
          <cell r="A615" t="str">
            <v>5460 - 0008</v>
          </cell>
          <cell r="B615" t="str">
            <v>Cons. Hydro Wage Reimbursement - Hydro Plant</v>
          </cell>
          <cell r="G615" t="str">
            <v/>
          </cell>
          <cell r="H615" t="str">
            <v/>
          </cell>
          <cell r="I615">
            <v>8585.7199999999993</v>
          </cell>
          <cell r="J615" t="str">
            <v>Cr</v>
          </cell>
        </row>
        <row r="616">
          <cell r="A616" t="str">
            <v>5500</v>
          </cell>
          <cell r="B616" t="str">
            <v>Job Share - Not Assigned to Departments</v>
          </cell>
          <cell r="I616">
            <v>0</v>
          </cell>
        </row>
        <row r="617">
          <cell r="A617" t="str">
            <v>5500 - 0003</v>
          </cell>
          <cell r="B617" t="str">
            <v>Job Share - Source Water Protection</v>
          </cell>
          <cell r="G617" t="str">
            <v/>
          </cell>
          <cell r="H617" t="str">
            <v/>
          </cell>
          <cell r="I617">
            <v>0</v>
          </cell>
          <cell r="J617" t="str">
            <v>Cr</v>
          </cell>
        </row>
        <row r="618">
          <cell r="A618" t="str">
            <v>5510</v>
          </cell>
          <cell r="B618" t="str">
            <v>Advertising - Not Assigned to Departments</v>
          </cell>
          <cell r="I618">
            <v>0</v>
          </cell>
        </row>
        <row r="619">
          <cell r="A619" t="str">
            <v>5510 - 0001</v>
          </cell>
          <cell r="B619" t="str">
            <v>Advertising - Administration</v>
          </cell>
          <cell r="I619">
            <v>0</v>
          </cell>
        </row>
        <row r="620">
          <cell r="A620" t="str">
            <v>5510 - 0004</v>
          </cell>
          <cell r="B620" t="str">
            <v>Advertising - Generic Regulations</v>
          </cell>
          <cell r="I620">
            <v>0</v>
          </cell>
          <cell r="J620" t="str">
            <v>Cr</v>
          </cell>
        </row>
        <row r="621">
          <cell r="A621" t="str">
            <v>5510 - 0009</v>
          </cell>
          <cell r="B621" t="str">
            <v>Advertising - McGeachie Conservation</v>
          </cell>
          <cell r="G621" t="str">
            <v/>
          </cell>
          <cell r="H621" t="str">
            <v/>
          </cell>
          <cell r="I621">
            <v>0</v>
          </cell>
        </row>
        <row r="622">
          <cell r="A622" t="str">
            <v>5515</v>
          </cell>
          <cell r="B622" t="str">
            <v>General Projects - Not Assigned to Departments</v>
          </cell>
          <cell r="I622">
            <v>0</v>
          </cell>
          <cell r="J622" t="str">
            <v>Cr</v>
          </cell>
        </row>
        <row r="623">
          <cell r="A623" t="str">
            <v>5515 - 0001</v>
          </cell>
          <cell r="B623" t="str">
            <v>General Projects - Administration</v>
          </cell>
          <cell r="I623">
            <v>0</v>
          </cell>
        </row>
        <row r="624">
          <cell r="A624" t="str">
            <v>5515 - 0002</v>
          </cell>
          <cell r="B624" t="str">
            <v>General Projects - Operations</v>
          </cell>
          <cell r="I624">
            <v>0</v>
          </cell>
          <cell r="J624" t="str">
            <v>Cr</v>
          </cell>
        </row>
        <row r="625">
          <cell r="A625" t="str">
            <v>5515 - 0009</v>
          </cell>
          <cell r="B625" t="str">
            <v>General Projects - McGeachie Conservation</v>
          </cell>
          <cell r="I625">
            <v>0</v>
          </cell>
        </row>
        <row r="626">
          <cell r="A626" t="str">
            <v>5515 - 0012</v>
          </cell>
          <cell r="B626" t="str">
            <v>General Projects - Special Projects - Other</v>
          </cell>
          <cell r="I626">
            <v>2286</v>
          </cell>
        </row>
        <row r="627">
          <cell r="A627" t="str">
            <v>5515 - 0013</v>
          </cell>
          <cell r="B627" t="str">
            <v>General Projects - Risk Management Official</v>
          </cell>
          <cell r="G627" t="str">
            <v/>
          </cell>
          <cell r="H627" t="str">
            <v/>
          </cell>
          <cell r="I627">
            <v>0</v>
          </cell>
          <cell r="J627" t="str">
            <v>Cr</v>
          </cell>
        </row>
        <row r="628">
          <cell r="A628" t="str">
            <v>5520</v>
          </cell>
          <cell r="B628" t="str">
            <v>Travel &amp; Professional Development - Not Assigned to Departments</v>
          </cell>
          <cell r="I628">
            <v>0</v>
          </cell>
        </row>
        <row r="629">
          <cell r="A629" t="str">
            <v>5520 - 0001</v>
          </cell>
          <cell r="B629" t="str">
            <v>Travel &amp; Professional Development - Administration</v>
          </cell>
          <cell r="I629">
            <v>1450.34</v>
          </cell>
          <cell r="J629" t="str">
            <v>Cr</v>
          </cell>
        </row>
        <row r="630">
          <cell r="A630" t="str">
            <v>5520 - 0002</v>
          </cell>
          <cell r="B630" t="str">
            <v>Travel &amp; Professional Development - Operations</v>
          </cell>
          <cell r="I630">
            <v>0</v>
          </cell>
        </row>
        <row r="631">
          <cell r="A631" t="str">
            <v>5520 - 0003</v>
          </cell>
          <cell r="B631" t="str">
            <v>Travel &amp; Professional Development - Source Water Protection</v>
          </cell>
          <cell r="I631">
            <v>0</v>
          </cell>
          <cell r="J631" t="str">
            <v>Dr</v>
          </cell>
        </row>
        <row r="632">
          <cell r="A632" t="str">
            <v>5520 - 0004</v>
          </cell>
          <cell r="B632" t="str">
            <v>Travel &amp; Professional Development - Generic Regulations</v>
          </cell>
          <cell r="I632">
            <v>3856.49</v>
          </cell>
        </row>
        <row r="633">
          <cell r="A633" t="str">
            <v>5520 - 0012</v>
          </cell>
          <cell r="B633" t="str">
            <v>Travel &amp; Professional Development - Special Projects - Other</v>
          </cell>
          <cell r="G633" t="str">
            <v/>
          </cell>
          <cell r="H633" t="str">
            <v/>
          </cell>
          <cell r="I633">
            <v>0</v>
          </cell>
        </row>
        <row r="634">
          <cell r="A634" t="str">
            <v>5525</v>
          </cell>
          <cell r="B634" t="str">
            <v>Communication systems - Not Assigned to Departments</v>
          </cell>
          <cell r="I634">
            <v>0</v>
          </cell>
          <cell r="J634" t="str">
            <v>Cr</v>
          </cell>
        </row>
        <row r="635">
          <cell r="A635" t="str">
            <v>5525 - 0001</v>
          </cell>
          <cell r="B635" t="str">
            <v>Communication systems - Administration</v>
          </cell>
          <cell r="I635">
            <v>0</v>
          </cell>
        </row>
        <row r="636">
          <cell r="A636" t="str">
            <v>5525 - 0002</v>
          </cell>
          <cell r="B636" t="str">
            <v>Communication systems - Operations</v>
          </cell>
          <cell r="I636">
            <v>0</v>
          </cell>
          <cell r="J636" t="str">
            <v>Cr</v>
          </cell>
        </row>
        <row r="637">
          <cell r="A637" t="str">
            <v>5525 - 0003</v>
          </cell>
          <cell r="B637" t="str">
            <v>Communication systems - Source Water Protection</v>
          </cell>
          <cell r="G637" t="str">
            <v/>
          </cell>
          <cell r="H637" t="str">
            <v/>
          </cell>
          <cell r="I637">
            <v>0</v>
          </cell>
        </row>
        <row r="638">
          <cell r="A638" t="str">
            <v>5530</v>
          </cell>
          <cell r="B638" t="str">
            <v>Vehicle Rental - Not Assigned to Departments</v>
          </cell>
          <cell r="I638">
            <v>0</v>
          </cell>
          <cell r="J638" t="str">
            <v>Cr</v>
          </cell>
        </row>
        <row r="639">
          <cell r="A639" t="str">
            <v>5530 - 0001</v>
          </cell>
          <cell r="B639" t="str">
            <v>Vehicle Rental - Administration</v>
          </cell>
          <cell r="I639">
            <v>0</v>
          </cell>
        </row>
        <row r="640">
          <cell r="A640" t="str">
            <v>5530 - 0002</v>
          </cell>
          <cell r="B640" t="str">
            <v>Vehicle Rental - Operations</v>
          </cell>
          <cell r="I640">
            <v>4205.25</v>
          </cell>
        </row>
        <row r="641">
          <cell r="A641" t="str">
            <v>5530 - 0003</v>
          </cell>
          <cell r="B641" t="str">
            <v>Vehicle Rental - Source Water Protection</v>
          </cell>
          <cell r="I641">
            <v>0</v>
          </cell>
          <cell r="J641" t="str">
            <v>Cr</v>
          </cell>
        </row>
        <row r="642">
          <cell r="A642" t="str">
            <v>5530 - 0004</v>
          </cell>
          <cell r="B642" t="str">
            <v>Vehicle Rental - Generic Regulations</v>
          </cell>
          <cell r="I642">
            <v>0</v>
          </cell>
        </row>
        <row r="643">
          <cell r="A643" t="str">
            <v>5530 - 0005</v>
          </cell>
          <cell r="B643" t="str">
            <v>Vehicle Rental - Cordova Lake Dam</v>
          </cell>
          <cell r="I643">
            <v>489.6</v>
          </cell>
          <cell r="J643" t="str">
            <v>Cr</v>
          </cell>
        </row>
        <row r="644">
          <cell r="A644" t="str">
            <v>5530 - 0006</v>
          </cell>
          <cell r="B644" t="str">
            <v>Vehicle Rental - Round Lake Dam</v>
          </cell>
          <cell r="I644">
            <v>316.8</v>
          </cell>
          <cell r="K644">
            <v>6232.6500000000005</v>
          </cell>
        </row>
        <row r="645">
          <cell r="A645" t="str">
            <v>5530 - 0007</v>
          </cell>
          <cell r="B645" t="str">
            <v>Vehicle Rental - Kashabog Lake Dam</v>
          </cell>
          <cell r="I645">
            <v>493.95</v>
          </cell>
          <cell r="J645" t="str">
            <v>Cr</v>
          </cell>
        </row>
        <row r="646">
          <cell r="A646" t="str">
            <v>5530 - 0008</v>
          </cell>
          <cell r="B646" t="str">
            <v>Vehicle Rental - Hydro Plant</v>
          </cell>
          <cell r="I646">
            <v>0</v>
          </cell>
        </row>
        <row r="647">
          <cell r="A647" t="str">
            <v>5530 - 0009</v>
          </cell>
          <cell r="B647" t="str">
            <v>Vehicle Rental - McGeachie Conservation</v>
          </cell>
          <cell r="I647">
            <v>0</v>
          </cell>
        </row>
        <row r="648">
          <cell r="A648" t="str">
            <v>5530 - 0013</v>
          </cell>
          <cell r="B648" t="str">
            <v>Vehicle Rental - Risk Management Official</v>
          </cell>
          <cell r="G648" t="str">
            <v/>
          </cell>
          <cell r="H648" t="str">
            <v/>
          </cell>
          <cell r="I648">
            <v>0</v>
          </cell>
          <cell r="J648" t="str">
            <v>Cr</v>
          </cell>
        </row>
        <row r="649">
          <cell r="A649" t="str">
            <v>5540</v>
          </cell>
          <cell r="B649" t="str">
            <v>Equipment Rental - Not Assigned to Departments</v>
          </cell>
          <cell r="I649">
            <v>0</v>
          </cell>
        </row>
        <row r="650">
          <cell r="A650" t="str">
            <v>5540 - 0001</v>
          </cell>
          <cell r="B650" t="str">
            <v>Equipment Rental - Administration</v>
          </cell>
          <cell r="I650">
            <v>0</v>
          </cell>
        </row>
        <row r="651">
          <cell r="A651" t="str">
            <v>5540 - 0002</v>
          </cell>
          <cell r="B651" t="str">
            <v>Equipment Rental - Operations</v>
          </cell>
          <cell r="I651">
            <v>727.05</v>
          </cell>
        </row>
        <row r="652">
          <cell r="A652" t="str">
            <v>5540 - 0004</v>
          </cell>
          <cell r="B652" t="str">
            <v>Equipment Rental - Generic Regulations</v>
          </cell>
          <cell r="I652">
            <v>0</v>
          </cell>
          <cell r="J652" t="str">
            <v>Cr</v>
          </cell>
        </row>
        <row r="653">
          <cell r="A653" t="str">
            <v>5540 - 0005</v>
          </cell>
          <cell r="B653" t="str">
            <v>Equipment Rental - Cordova Lake Dam</v>
          </cell>
          <cell r="I653">
            <v>0</v>
          </cell>
        </row>
        <row r="654">
          <cell r="A654" t="str">
            <v>5540 - 0006</v>
          </cell>
          <cell r="B654" t="str">
            <v>Equipment Rental - Round Lake Dam</v>
          </cell>
          <cell r="G654" t="str">
            <v/>
          </cell>
          <cell r="H654" t="str">
            <v/>
          </cell>
          <cell r="I654">
            <v>0</v>
          </cell>
          <cell r="J654" t="str">
            <v>Cr</v>
          </cell>
        </row>
        <row r="655">
          <cell r="A655" t="str">
            <v>5550</v>
          </cell>
          <cell r="B655" t="str">
            <v>Repairs &amp; Maintenance - Not Assigned to Departments</v>
          </cell>
          <cell r="I655">
            <v>0</v>
          </cell>
        </row>
        <row r="656">
          <cell r="A656" t="str">
            <v>5550 - 0001</v>
          </cell>
          <cell r="B656" t="str">
            <v>Repairs &amp; Maintenance - Administration</v>
          </cell>
          <cell r="I656">
            <v>193.34</v>
          </cell>
          <cell r="J656" t="str">
            <v>Cr</v>
          </cell>
        </row>
        <row r="657">
          <cell r="A657" t="str">
            <v>5550 - 0002</v>
          </cell>
          <cell r="B657" t="str">
            <v>Repairs &amp; Maintenance - Operations</v>
          </cell>
          <cell r="I657">
            <v>0</v>
          </cell>
        </row>
        <row r="658">
          <cell r="A658" t="str">
            <v>5550 - 0005</v>
          </cell>
          <cell r="B658" t="str">
            <v>Repairs &amp; Maintenance - Cordova Lake Dam</v>
          </cell>
          <cell r="I658">
            <v>0</v>
          </cell>
          <cell r="J658" t="str">
            <v>Cr</v>
          </cell>
        </row>
        <row r="659">
          <cell r="A659" t="str">
            <v>5550 - 0006</v>
          </cell>
          <cell r="B659" t="str">
            <v>Repairs &amp; Maintenance - Round Lake Dam</v>
          </cell>
          <cell r="I659">
            <v>0</v>
          </cell>
        </row>
        <row r="660">
          <cell r="A660" t="str">
            <v>5550 - 0007</v>
          </cell>
          <cell r="B660" t="str">
            <v>Repairs &amp; Maintenance - Kashabog Lake Dam</v>
          </cell>
          <cell r="I660">
            <v>0</v>
          </cell>
          <cell r="J660" t="str">
            <v>Cr</v>
          </cell>
        </row>
        <row r="661">
          <cell r="A661" t="str">
            <v>5550 - 0008</v>
          </cell>
          <cell r="B661" t="str">
            <v>Repairs &amp; Maintenance - Hydro Plant</v>
          </cell>
          <cell r="I661">
            <v>0</v>
          </cell>
        </row>
        <row r="662">
          <cell r="A662" t="str">
            <v>5550 - 0009</v>
          </cell>
          <cell r="B662" t="str">
            <v>Repairs &amp; Maintenance - McGeachie Conservation</v>
          </cell>
          <cell r="G662" t="str">
            <v/>
          </cell>
          <cell r="H662" t="str">
            <v/>
          </cell>
          <cell r="I662">
            <v>0</v>
          </cell>
          <cell r="J662" t="str">
            <v>Cr</v>
          </cell>
        </row>
        <row r="663">
          <cell r="A663" t="str">
            <v>5560</v>
          </cell>
          <cell r="B663" t="str">
            <v>Cleaning Supplies - Not Assigned to Departments</v>
          </cell>
          <cell r="I663">
            <v>0</v>
          </cell>
        </row>
        <row r="664">
          <cell r="A664" t="str">
            <v>5560 - 0001</v>
          </cell>
          <cell r="B664" t="str">
            <v>Cleaning Supplies - Administration</v>
          </cell>
          <cell r="I664">
            <v>0</v>
          </cell>
        </row>
        <row r="665">
          <cell r="A665" t="str">
            <v>5560 - 0009</v>
          </cell>
          <cell r="B665" t="str">
            <v>Cleaning Supplies - McGeachie Conservation</v>
          </cell>
          <cell r="G665" t="str">
            <v/>
          </cell>
          <cell r="H665" t="str">
            <v/>
          </cell>
          <cell r="I665">
            <v>0</v>
          </cell>
          <cell r="J665" t="str">
            <v>Cr</v>
          </cell>
        </row>
        <row r="666">
          <cell r="A666" t="str">
            <v>5565</v>
          </cell>
          <cell r="B666" t="str">
            <v>OBBN Regional Project - Not Assigned to Departments</v>
          </cell>
          <cell r="I666">
            <v>0</v>
          </cell>
        </row>
        <row r="667">
          <cell r="A667" t="str">
            <v>5565 - 0001</v>
          </cell>
          <cell r="B667" t="str">
            <v>OBBN Regional Project - Administration</v>
          </cell>
          <cell r="G667" t="str">
            <v/>
          </cell>
          <cell r="H667" t="str">
            <v/>
          </cell>
          <cell r="I667">
            <v>0</v>
          </cell>
          <cell r="J667" t="str">
            <v>Cr</v>
          </cell>
        </row>
        <row r="668">
          <cell r="A668" t="str">
            <v>5570</v>
          </cell>
          <cell r="B668" t="str">
            <v>Telephone - Not Assigned to Departments</v>
          </cell>
          <cell r="I668">
            <v>0</v>
          </cell>
        </row>
        <row r="669">
          <cell r="A669" t="str">
            <v>5570 - 0001</v>
          </cell>
          <cell r="B669" t="str">
            <v>Telephone - Administration</v>
          </cell>
          <cell r="I669">
            <v>0</v>
          </cell>
          <cell r="J669" t="str">
            <v>Cr</v>
          </cell>
        </row>
        <row r="670">
          <cell r="A670" t="str">
            <v>5570 - 0002</v>
          </cell>
          <cell r="B670" t="str">
            <v>Telephone - Operations</v>
          </cell>
          <cell r="I670">
            <v>11240.03</v>
          </cell>
          <cell r="J670">
            <v>11240.03</v>
          </cell>
        </row>
        <row r="671">
          <cell r="A671" t="str">
            <v>5570 - 0003</v>
          </cell>
          <cell r="B671" t="str">
            <v>Telephone - Source Water Protection</v>
          </cell>
          <cell r="I671">
            <v>0</v>
          </cell>
          <cell r="J671" t="str">
            <v>Cr</v>
          </cell>
        </row>
        <row r="672">
          <cell r="A672" t="str">
            <v>5570 - 0004</v>
          </cell>
          <cell r="B672" t="str">
            <v>Telephone - Generic Regulations</v>
          </cell>
          <cell r="I672">
            <v>564.64</v>
          </cell>
          <cell r="J672">
            <v>564.64</v>
          </cell>
        </row>
        <row r="673">
          <cell r="A673" t="str">
            <v>5570 - 0009</v>
          </cell>
          <cell r="B673" t="str">
            <v>Telephone - McGeachie Conservation</v>
          </cell>
          <cell r="I673">
            <v>0</v>
          </cell>
          <cell r="J673" t="str">
            <v>Cr</v>
          </cell>
        </row>
        <row r="674">
          <cell r="A674" t="str">
            <v>5570 - 0010</v>
          </cell>
          <cell r="B674" t="str">
            <v>Telephone - Crowe Bridge Area</v>
          </cell>
          <cell r="I674" t="str">
            <v>.</v>
          </cell>
        </row>
        <row r="675">
          <cell r="A675" t="str">
            <v>5570 - 0013</v>
          </cell>
          <cell r="B675" t="str">
            <v>Telephone - Risk Management Official</v>
          </cell>
          <cell r="G675" t="str">
            <v/>
          </cell>
          <cell r="H675" t="str">
            <v/>
          </cell>
          <cell r="I675">
            <v>0</v>
          </cell>
          <cell r="J675" t="str">
            <v>Cr</v>
          </cell>
        </row>
        <row r="676">
          <cell r="A676" t="str">
            <v>5575</v>
          </cell>
          <cell r="B676" t="str">
            <v>Cell Phones - Not Assigned to Departments</v>
          </cell>
          <cell r="I676">
            <v>0</v>
          </cell>
        </row>
        <row r="677">
          <cell r="A677" t="str">
            <v>5575 - 0001</v>
          </cell>
          <cell r="B677" t="str">
            <v>Cell Phones - Administration</v>
          </cell>
          <cell r="I677">
            <v>0</v>
          </cell>
          <cell r="J677" t="str">
            <v>Cr</v>
          </cell>
        </row>
        <row r="678">
          <cell r="A678" t="str">
            <v>5575 - 0002</v>
          </cell>
          <cell r="B678" t="str">
            <v>Cell Phones - Operations</v>
          </cell>
          <cell r="I678">
            <v>0</v>
          </cell>
        </row>
        <row r="679">
          <cell r="A679" t="str">
            <v>5575 - 0003</v>
          </cell>
          <cell r="B679" t="str">
            <v>Cell Phones - Source Water Protection</v>
          </cell>
          <cell r="I679">
            <v>0</v>
          </cell>
          <cell r="J679" t="str">
            <v>Cr</v>
          </cell>
        </row>
        <row r="680">
          <cell r="A680" t="str">
            <v>5575 - 0004</v>
          </cell>
          <cell r="B680" t="str">
            <v>Cell Phones - Generic Regulations</v>
          </cell>
          <cell r="I680">
            <v>0</v>
          </cell>
        </row>
        <row r="681">
          <cell r="A681" t="str">
            <v>5575 - 0012</v>
          </cell>
          <cell r="B681" t="str">
            <v>Cell Phones - Special Projects - Other</v>
          </cell>
          <cell r="G681" t="str">
            <v/>
          </cell>
          <cell r="H681" t="str">
            <v/>
          </cell>
          <cell r="I681">
            <v>0</v>
          </cell>
        </row>
        <row r="682">
          <cell r="A682" t="str">
            <v>5578</v>
          </cell>
          <cell r="B682" t="str">
            <v>Internet Expense - Not Assigned to Departments</v>
          </cell>
          <cell r="I682">
            <v>0</v>
          </cell>
          <cell r="J682" t="str">
            <v>Cr</v>
          </cell>
        </row>
        <row r="683">
          <cell r="A683" t="str">
            <v>5578 - 0001</v>
          </cell>
          <cell r="B683" t="str">
            <v>Internet Expense - Administration</v>
          </cell>
          <cell r="G683" t="str">
            <v/>
          </cell>
          <cell r="H683" t="str">
            <v/>
          </cell>
          <cell r="I683">
            <v>0</v>
          </cell>
        </row>
        <row r="684">
          <cell r="A684" t="str">
            <v>5580</v>
          </cell>
          <cell r="B684" t="str">
            <v>Insurance - Not Assigned to Departments</v>
          </cell>
          <cell r="I684">
            <v>0</v>
          </cell>
          <cell r="J684" t="str">
            <v>Cr</v>
          </cell>
        </row>
        <row r="685">
          <cell r="A685" t="str">
            <v>5580 - 0001</v>
          </cell>
          <cell r="B685" t="str">
            <v>Insurance - Administration</v>
          </cell>
          <cell r="I685">
            <v>30231.62</v>
          </cell>
        </row>
        <row r="686">
          <cell r="A686" t="str">
            <v>5580 - 0003</v>
          </cell>
          <cell r="B686" t="str">
            <v>Insurance - Source Water Protection</v>
          </cell>
          <cell r="I686">
            <v>0</v>
          </cell>
          <cell r="J686" t="str">
            <v>Cr</v>
          </cell>
          <cell r="L686" t="str">
            <v>received</v>
          </cell>
        </row>
        <row r="687">
          <cell r="A687" t="str">
            <v>5580 - 0004</v>
          </cell>
          <cell r="B687" t="str">
            <v>Insurance - Generic Regulations</v>
          </cell>
          <cell r="I687">
            <v>613.41</v>
          </cell>
        </row>
        <row r="688">
          <cell r="A688" t="str">
            <v>5580 - 0010</v>
          </cell>
          <cell r="B688" t="str">
            <v>Insurance - Crowe Bridge Area</v>
          </cell>
          <cell r="I688">
            <v>0</v>
          </cell>
          <cell r="J688" t="str">
            <v>Cr</v>
          </cell>
        </row>
        <row r="689">
          <cell r="A689" t="str">
            <v>5580 - 0011</v>
          </cell>
          <cell r="B689" t="str">
            <v>Insurance - Lands</v>
          </cell>
          <cell r="G689" t="str">
            <v/>
          </cell>
          <cell r="H689" t="str">
            <v/>
          </cell>
          <cell r="I689">
            <v>2090.0100000000002</v>
          </cell>
          <cell r="L689" t="str">
            <v>water\</v>
          </cell>
        </row>
        <row r="690">
          <cell r="A690" t="str">
            <v>5590</v>
          </cell>
          <cell r="B690" t="str">
            <v>Utilities - Not Assigned to Departments</v>
          </cell>
          <cell r="I690">
            <v>0</v>
          </cell>
          <cell r="J690" t="str">
            <v>Cr</v>
          </cell>
          <cell r="L690" t="str">
            <v>land</v>
          </cell>
        </row>
        <row r="691">
          <cell r="A691" t="str">
            <v>5590 - 0001</v>
          </cell>
          <cell r="B691" t="str">
            <v>Utilities - Administration</v>
          </cell>
          <cell r="I691">
            <v>0</v>
          </cell>
          <cell r="L691" t="str">
            <v>regs</v>
          </cell>
        </row>
        <row r="692">
          <cell r="A692" t="str">
            <v>5590 - 0002</v>
          </cell>
          <cell r="B692" t="str">
            <v>Utilities - Operations</v>
          </cell>
          <cell r="I692">
            <v>12737.74</v>
          </cell>
          <cell r="J692">
            <v>12737.74</v>
          </cell>
          <cell r="L692" t="str">
            <v>total budget</v>
          </cell>
        </row>
        <row r="693">
          <cell r="A693" t="str">
            <v>5590 - 0005</v>
          </cell>
          <cell r="B693" t="str">
            <v>Utilities - Cordova Lake Dam</v>
          </cell>
          <cell r="I693">
            <v>0</v>
          </cell>
        </row>
        <row r="694">
          <cell r="A694" t="str">
            <v>5590 - 0006</v>
          </cell>
          <cell r="B694" t="str">
            <v>Utilities - Round Lake Dam</v>
          </cell>
          <cell r="I694">
            <v>0</v>
          </cell>
          <cell r="J694" t="str">
            <v>Cr</v>
          </cell>
        </row>
        <row r="695">
          <cell r="A695" t="str">
            <v>5590 - 0007</v>
          </cell>
          <cell r="B695" t="str">
            <v>Utilities - Kashabog Lake Dam</v>
          </cell>
          <cell r="I695">
            <v>0</v>
          </cell>
        </row>
        <row r="696">
          <cell r="A696" t="str">
            <v>5590 - 0009</v>
          </cell>
          <cell r="B696" t="str">
            <v>Utilities - McGeachie Conservation</v>
          </cell>
          <cell r="I696">
            <v>0</v>
          </cell>
          <cell r="J696" t="str">
            <v>Cr</v>
          </cell>
        </row>
        <row r="697">
          <cell r="A697" t="str">
            <v>5590 - 0010</v>
          </cell>
          <cell r="B697" t="str">
            <v>Utilities - Crowe Bridge Area</v>
          </cell>
          <cell r="G697" t="str">
            <v/>
          </cell>
          <cell r="H697" t="str">
            <v/>
          </cell>
          <cell r="I697">
            <v>0</v>
          </cell>
        </row>
        <row r="698">
          <cell r="A698" t="str">
            <v>5600</v>
          </cell>
          <cell r="B698" t="str">
            <v>Property Taxes - Not Assigned to Departments</v>
          </cell>
          <cell r="I698">
            <v>0</v>
          </cell>
        </row>
        <row r="699">
          <cell r="A699" t="str">
            <v>5600 - 0001</v>
          </cell>
          <cell r="B699" t="str">
            <v>Property Taxes - Administration</v>
          </cell>
          <cell r="I699">
            <v>0</v>
          </cell>
          <cell r="J699" t="str">
            <v>Cr</v>
          </cell>
        </row>
        <row r="700">
          <cell r="A700" t="str">
            <v>5600 - 0002</v>
          </cell>
          <cell r="B700" t="str">
            <v>Property Taxes - Operations</v>
          </cell>
          <cell r="I700">
            <v>4093.88</v>
          </cell>
          <cell r="J700">
            <v>4093.88</v>
          </cell>
        </row>
        <row r="701">
          <cell r="A701" t="str">
            <v>5600 - 0003</v>
          </cell>
          <cell r="B701" t="str">
            <v>Property Taxes - Source Water Protection</v>
          </cell>
          <cell r="I701">
            <v>0</v>
          </cell>
          <cell r="J701" t="str">
            <v>Cr</v>
          </cell>
        </row>
        <row r="702">
          <cell r="A702" t="str">
            <v>5600 - 0004</v>
          </cell>
          <cell r="B702" t="str">
            <v>Property Taxes - Generic Regulations</v>
          </cell>
          <cell r="I702">
            <v>0</v>
          </cell>
        </row>
        <row r="703">
          <cell r="A703" t="str">
            <v>5600 - 0005</v>
          </cell>
          <cell r="B703" t="str">
            <v>Property Taxes - Cordova Lake Dam</v>
          </cell>
          <cell r="I703">
            <v>0</v>
          </cell>
        </row>
        <row r="704">
          <cell r="A704" t="str">
            <v>5600 - 0006</v>
          </cell>
          <cell r="B704" t="str">
            <v>Property Taxes - Round Lake Dam</v>
          </cell>
          <cell r="I704">
            <v>0</v>
          </cell>
          <cell r="J704" t="str">
            <v>Cr</v>
          </cell>
        </row>
        <row r="705">
          <cell r="A705" t="str">
            <v>5600 - 0007</v>
          </cell>
          <cell r="B705" t="str">
            <v>Property Taxes - Kashabog Lake Dam</v>
          </cell>
          <cell r="I705">
            <v>0</v>
          </cell>
        </row>
        <row r="706">
          <cell r="A706" t="str">
            <v>5600 - 0008</v>
          </cell>
          <cell r="B706" t="str">
            <v>Property Taxes - Hydro Plant</v>
          </cell>
          <cell r="I706">
            <v>0</v>
          </cell>
          <cell r="J706" t="str">
            <v>Cr</v>
          </cell>
        </row>
        <row r="707">
          <cell r="A707" t="str">
            <v>5600 - 0009</v>
          </cell>
          <cell r="B707" t="str">
            <v>Property Taxes - McGeachie Conservation</v>
          </cell>
          <cell r="I707">
            <v>0</v>
          </cell>
        </row>
        <row r="708">
          <cell r="A708" t="str">
            <v>5600 - 0010</v>
          </cell>
          <cell r="B708" t="str">
            <v>Property Taxes - Crowe Bridge Area</v>
          </cell>
          <cell r="I708">
            <v>0</v>
          </cell>
          <cell r="J708" t="str">
            <v>Cr</v>
          </cell>
        </row>
        <row r="709">
          <cell r="A709" t="str">
            <v>5600 - 0011</v>
          </cell>
          <cell r="B709" t="str">
            <v>Property Taxes - Lands</v>
          </cell>
          <cell r="I709">
            <v>909.29</v>
          </cell>
        </row>
        <row r="710">
          <cell r="A710" t="str">
            <v>5600 - 0012</v>
          </cell>
          <cell r="B710" t="str">
            <v>Property Taxes - Special Projects - Other</v>
          </cell>
          <cell r="G710" t="str">
            <v/>
          </cell>
          <cell r="H710" t="str">
            <v/>
          </cell>
          <cell r="I710">
            <v>0</v>
          </cell>
          <cell r="J710" t="str">
            <v>Cr</v>
          </cell>
        </row>
        <row r="711">
          <cell r="A711" t="str">
            <v>5620</v>
          </cell>
          <cell r="B711" t="str">
            <v>Gauge Operations General - Not Assigned to Departments</v>
          </cell>
          <cell r="I711">
            <v>0</v>
          </cell>
        </row>
        <row r="712">
          <cell r="A712" t="str">
            <v>5620 - 0002</v>
          </cell>
          <cell r="B712" t="str">
            <v>Gauge Operations General - Operations</v>
          </cell>
          <cell r="G712" t="str">
            <v/>
          </cell>
          <cell r="H712" t="str">
            <v/>
          </cell>
          <cell r="I712">
            <v>175</v>
          </cell>
          <cell r="J712" t="str">
            <v>uncashed chq from I Fowler</v>
          </cell>
        </row>
        <row r="713">
          <cell r="A713" t="str">
            <v>5640</v>
          </cell>
          <cell r="B713" t="str">
            <v>Capital Expenses - Not Assigned to Departments</v>
          </cell>
          <cell r="I713">
            <v>0</v>
          </cell>
        </row>
        <row r="714">
          <cell r="A714" t="str">
            <v>5640 - 0001</v>
          </cell>
          <cell r="B714" t="str">
            <v>Capital Expenses - Administration</v>
          </cell>
          <cell r="I714">
            <v>0</v>
          </cell>
          <cell r="J714" t="str">
            <v>Cr</v>
          </cell>
        </row>
        <row r="715">
          <cell r="A715" t="str">
            <v>5640 - 0002</v>
          </cell>
          <cell r="B715" t="str">
            <v>Capital Expenses - Operations</v>
          </cell>
          <cell r="I715">
            <v>0</v>
          </cell>
        </row>
        <row r="716">
          <cell r="A716" t="str">
            <v>5640 - 0009</v>
          </cell>
          <cell r="B716" t="str">
            <v>Capital Expenses - McGeachie Conservation</v>
          </cell>
          <cell r="I716">
            <v>0</v>
          </cell>
          <cell r="J716" t="str">
            <v>Cr</v>
          </cell>
        </row>
        <row r="717">
          <cell r="A717" t="str">
            <v>5640 - 0010</v>
          </cell>
          <cell r="B717" t="str">
            <v>Capital Expenses - Crowe Bridge Area</v>
          </cell>
          <cell r="I717">
            <v>0</v>
          </cell>
        </row>
        <row r="718">
          <cell r="A718" t="str">
            <v>5640 - 0011</v>
          </cell>
          <cell r="B718" t="str">
            <v>Capital Expenses - Lands</v>
          </cell>
          <cell r="G718" t="str">
            <v/>
          </cell>
          <cell r="H718" t="str">
            <v/>
          </cell>
          <cell r="I718">
            <v>0</v>
          </cell>
          <cell r="J718" t="str">
            <v>Cr</v>
          </cell>
        </row>
        <row r="719">
          <cell r="A719" t="str">
            <v>5680</v>
          </cell>
          <cell r="B719" t="str">
            <v>Dam operations - Not Assigned to Departments</v>
          </cell>
          <cell r="I719">
            <v>0</v>
          </cell>
        </row>
        <row r="720">
          <cell r="A720" t="str">
            <v>5680 - 0002</v>
          </cell>
          <cell r="B720" t="str">
            <v>Dam operations - Operations</v>
          </cell>
          <cell r="I720">
            <v>2961.59</v>
          </cell>
          <cell r="J720">
            <v>2961.59</v>
          </cell>
        </row>
        <row r="721">
          <cell r="A721" t="str">
            <v>5680 - 0005</v>
          </cell>
          <cell r="B721" t="str">
            <v>Dam operations - Cordova Lake Dam</v>
          </cell>
          <cell r="I721">
            <v>0</v>
          </cell>
        </row>
        <row r="722">
          <cell r="A722" t="str">
            <v>5680 - 0006</v>
          </cell>
          <cell r="B722" t="str">
            <v>Dam operations - Round Lake Dam</v>
          </cell>
          <cell r="I722">
            <v>0</v>
          </cell>
          <cell r="J722" t="str">
            <v>Cr</v>
          </cell>
        </row>
        <row r="723">
          <cell r="A723" t="str">
            <v>5680 - 0007</v>
          </cell>
          <cell r="B723" t="str">
            <v>Dam operations - Kashabog Lake Dam</v>
          </cell>
          <cell r="I723">
            <v>0</v>
          </cell>
        </row>
        <row r="724">
          <cell r="A724" t="str">
            <v>5680 - 0011</v>
          </cell>
          <cell r="B724" t="str">
            <v>Dam operations - Lands</v>
          </cell>
          <cell r="G724" t="str">
            <v/>
          </cell>
          <cell r="H724" t="str">
            <v/>
          </cell>
          <cell r="I724">
            <v>0</v>
          </cell>
          <cell r="J724" t="str">
            <v>Cr</v>
          </cell>
        </row>
        <row r="725">
          <cell r="A725" t="str">
            <v>5690</v>
          </cell>
          <cell r="B725" t="str">
            <v>Conservation area expense - Not Assigned to Departments</v>
          </cell>
          <cell r="I725">
            <v>0</v>
          </cell>
        </row>
        <row r="726">
          <cell r="A726" t="str">
            <v>5690 - 0001</v>
          </cell>
          <cell r="B726" t="str">
            <v>Conservation area expense - Administration</v>
          </cell>
          <cell r="I726">
            <v>0</v>
          </cell>
          <cell r="J726" t="str">
            <v>Cr</v>
          </cell>
        </row>
        <row r="727">
          <cell r="A727" t="str">
            <v>5690 - 0002</v>
          </cell>
          <cell r="B727" t="str">
            <v>Conservation area expense - Operations</v>
          </cell>
          <cell r="I727">
            <v>0</v>
          </cell>
        </row>
        <row r="728">
          <cell r="A728" t="str">
            <v>5690 - 0009</v>
          </cell>
          <cell r="B728" t="str">
            <v>Conservation area expense - McGeachie Conservation</v>
          </cell>
          <cell r="I728">
            <v>0</v>
          </cell>
        </row>
        <row r="729">
          <cell r="A729" t="str">
            <v>5690 - 0010</v>
          </cell>
          <cell r="B729" t="str">
            <v>Conservation area expense - Crowe Bridge Area</v>
          </cell>
          <cell r="I729">
            <v>0</v>
          </cell>
          <cell r="J729" t="str">
            <v>Cr</v>
          </cell>
        </row>
        <row r="730">
          <cell r="A730" t="str">
            <v>5690 - 0011</v>
          </cell>
          <cell r="B730" t="str">
            <v>Conservation area expense - Lands</v>
          </cell>
          <cell r="G730" t="str">
            <v/>
          </cell>
          <cell r="H730" t="str">
            <v/>
          </cell>
          <cell r="I730">
            <v>1689.33</v>
          </cell>
          <cell r="J730">
            <v>1689.33</v>
          </cell>
        </row>
        <row r="731">
          <cell r="A731" t="str">
            <v>5700</v>
          </cell>
          <cell r="B731" t="str">
            <v>General Expense - Other - Not Assigned to Departments</v>
          </cell>
          <cell r="I731">
            <v>13550.87</v>
          </cell>
          <cell r="J731" t="str">
            <v>Cr</v>
          </cell>
        </row>
        <row r="732">
          <cell r="A732" t="str">
            <v>5700 - 0001</v>
          </cell>
          <cell r="B732" t="str">
            <v>General Expense - Other - Administration</v>
          </cell>
          <cell r="I732">
            <v>189.14</v>
          </cell>
          <cell r="J732">
            <v>189.14</v>
          </cell>
        </row>
        <row r="733">
          <cell r="A733" t="str">
            <v>5700 - 0002</v>
          </cell>
          <cell r="B733" t="str">
            <v>General Expense - Other - Operations</v>
          </cell>
          <cell r="I733">
            <v>0</v>
          </cell>
        </row>
        <row r="734">
          <cell r="A734" t="str">
            <v>5700 - 0003</v>
          </cell>
          <cell r="B734" t="str">
            <v>General Expense - Other - Source Water Protection</v>
          </cell>
          <cell r="I734">
            <v>34.51</v>
          </cell>
          <cell r="J734" t="str">
            <v>Cr</v>
          </cell>
        </row>
        <row r="735">
          <cell r="A735" t="str">
            <v>5700 - 0004</v>
          </cell>
          <cell r="B735" t="str">
            <v>General Expense - Other - Generic Regulations</v>
          </cell>
          <cell r="I735">
            <v>0</v>
          </cell>
        </row>
        <row r="736">
          <cell r="A736" t="str">
            <v>5700 - 0005</v>
          </cell>
          <cell r="B736" t="str">
            <v>General Expense - Other - Cordova Lake Dam</v>
          </cell>
          <cell r="I736">
            <v>0</v>
          </cell>
          <cell r="J736" t="str">
            <v>Cr</v>
          </cell>
        </row>
        <row r="737">
          <cell r="A737" t="str">
            <v>5700 - 0006</v>
          </cell>
          <cell r="B737" t="str">
            <v>General Expense - Other - Round Lake Dam</v>
          </cell>
          <cell r="I737">
            <v>0</v>
          </cell>
        </row>
        <row r="738">
          <cell r="A738" t="str">
            <v>5700 - 0007</v>
          </cell>
          <cell r="B738" t="str">
            <v>General Expense - Other - Kashabog Lake Dam</v>
          </cell>
          <cell r="I738">
            <v>0</v>
          </cell>
        </row>
        <row r="739">
          <cell r="A739" t="str">
            <v>5700 - 0008</v>
          </cell>
          <cell r="B739" t="str">
            <v>General Expense - Other - Hydro Plant</v>
          </cell>
          <cell r="I739">
            <v>0</v>
          </cell>
          <cell r="J739" t="str">
            <v>Cr</v>
          </cell>
        </row>
        <row r="740">
          <cell r="A740" t="str">
            <v>5700 - 0009</v>
          </cell>
          <cell r="B740" t="str">
            <v>General Expense - Other - McGeachie Conservation</v>
          </cell>
          <cell r="I740">
            <v>8898.6</v>
          </cell>
          <cell r="J740">
            <v>8898.6</v>
          </cell>
        </row>
        <row r="741">
          <cell r="A741" t="str">
            <v>5700 - 0010</v>
          </cell>
          <cell r="B741" t="str">
            <v>General Expense - Other - Crowe Bridge Area</v>
          </cell>
          <cell r="I741">
            <v>0</v>
          </cell>
          <cell r="J741" t="str">
            <v>Cr</v>
          </cell>
        </row>
        <row r="742">
          <cell r="A742" t="str">
            <v>5700 - 0011</v>
          </cell>
          <cell r="B742" t="str">
            <v>General Expense - Other - Lands</v>
          </cell>
          <cell r="I742">
            <v>0</v>
          </cell>
        </row>
        <row r="743">
          <cell r="A743" t="str">
            <v>5700 - 0012</v>
          </cell>
          <cell r="B743" t="str">
            <v>General Expense - Other - Special Projects - Other</v>
          </cell>
          <cell r="G743" t="str">
            <v/>
          </cell>
          <cell r="H743" t="str">
            <v/>
          </cell>
          <cell r="I743">
            <v>0</v>
          </cell>
        </row>
        <row r="744">
          <cell r="A744" t="str">
            <v>5702</v>
          </cell>
          <cell r="B744" t="str">
            <v>PGMN Wells Expenses - Not Assigned to Departments</v>
          </cell>
          <cell r="I744">
            <v>0</v>
          </cell>
          <cell r="J744" t="str">
            <v>Cr</v>
          </cell>
        </row>
        <row r="745">
          <cell r="A745" t="str">
            <v>5702 - 0001</v>
          </cell>
          <cell r="B745" t="str">
            <v>PGMN Wells Expenses - Administration</v>
          </cell>
          <cell r="I745">
            <v>0</v>
          </cell>
        </row>
        <row r="746">
          <cell r="A746" t="str">
            <v>5702 - 0002</v>
          </cell>
          <cell r="B746" t="str">
            <v>PGMN Wells Expenses - Operations</v>
          </cell>
          <cell r="I746">
            <v>0</v>
          </cell>
          <cell r="J746" t="str">
            <v>Cr</v>
          </cell>
        </row>
        <row r="747">
          <cell r="A747" t="str">
            <v>5702 - 0003</v>
          </cell>
          <cell r="B747" t="str">
            <v>PGMN Wells Expenses - Source Water Protection</v>
          </cell>
          <cell r="G747" t="str">
            <v/>
          </cell>
          <cell r="H747" t="str">
            <v/>
          </cell>
          <cell r="I747">
            <v>0</v>
          </cell>
        </row>
        <row r="748">
          <cell r="A748" t="str">
            <v>5705</v>
          </cell>
          <cell r="B748" t="str">
            <v>Benthics Summer Program - Not Assigned to Departments</v>
          </cell>
          <cell r="I748">
            <v>0</v>
          </cell>
        </row>
        <row r="749">
          <cell r="A749" t="str">
            <v>5705 - 0001</v>
          </cell>
          <cell r="B749" t="str">
            <v>Benthics Summer Program - Administration</v>
          </cell>
          <cell r="I749">
            <v>0</v>
          </cell>
          <cell r="J749" t="str">
            <v>Cr</v>
          </cell>
        </row>
        <row r="750">
          <cell r="A750" t="str">
            <v>5705 - 0002</v>
          </cell>
          <cell r="B750" t="str">
            <v>Benthics Summer Program - Operations</v>
          </cell>
          <cell r="I750">
            <v>0</v>
          </cell>
        </row>
        <row r="751">
          <cell r="A751" t="str">
            <v>5705 - 0003</v>
          </cell>
          <cell r="B751" t="str">
            <v>Benthics Summer Program - Source Water Protection</v>
          </cell>
          <cell r="I751">
            <v>0</v>
          </cell>
          <cell r="J751" t="str">
            <v>Cr</v>
          </cell>
        </row>
        <row r="752">
          <cell r="A752" t="str">
            <v>5705 - 0012</v>
          </cell>
          <cell r="B752" t="str">
            <v>Benthics Summer Program - Special Projects - Other</v>
          </cell>
          <cell r="G752" t="str">
            <v/>
          </cell>
          <cell r="H752" t="str">
            <v/>
          </cell>
          <cell r="I752">
            <v>72.95</v>
          </cell>
        </row>
        <row r="753">
          <cell r="A753" t="str">
            <v>5707</v>
          </cell>
          <cell r="B753" t="str">
            <v>TD Friends of the Environment Grant - Not Assigned to Departments</v>
          </cell>
          <cell r="I753">
            <v>0</v>
          </cell>
        </row>
        <row r="754">
          <cell r="A754" t="str">
            <v>5707 - 0001</v>
          </cell>
          <cell r="B754" t="str">
            <v>TD Friends of the Environment Grant - Administration</v>
          </cell>
          <cell r="I754">
            <v>0</v>
          </cell>
          <cell r="J754" t="str">
            <v>Cr</v>
          </cell>
        </row>
        <row r="755">
          <cell r="A755" t="str">
            <v>5707 - 0009</v>
          </cell>
          <cell r="B755" t="str">
            <v>TD Friends of the Environment Grant - McGeachie Conservation</v>
          </cell>
          <cell r="G755" t="str">
            <v/>
          </cell>
          <cell r="H755" t="str">
            <v/>
          </cell>
          <cell r="I755">
            <v>0</v>
          </cell>
        </row>
        <row r="756">
          <cell r="A756" t="str">
            <v>5708</v>
          </cell>
          <cell r="B756" t="str">
            <v>Shell Canada - Fuelling Change - Not Assigned to Departments</v>
          </cell>
          <cell r="I756">
            <v>0</v>
          </cell>
          <cell r="J756" t="str">
            <v>Cr</v>
          </cell>
        </row>
        <row r="757">
          <cell r="A757" t="str">
            <v>5708 - 0001</v>
          </cell>
          <cell r="B757" t="str">
            <v>Shell Canada - Fuelling Change - Administration</v>
          </cell>
          <cell r="I757">
            <v>0</v>
          </cell>
        </row>
        <row r="758">
          <cell r="A758" t="str">
            <v>5708 - 0009</v>
          </cell>
          <cell r="B758" t="str">
            <v>Shell Canada - Fuelling Change - McGeachie Conservation</v>
          </cell>
          <cell r="I758">
            <v>0</v>
          </cell>
        </row>
        <row r="759">
          <cell r="A759" t="str">
            <v>5708 - 0012</v>
          </cell>
          <cell r="B759" t="str">
            <v>Shell Canada - Fuelling Change - Special Projects - Other</v>
          </cell>
          <cell r="G759" t="str">
            <v/>
          </cell>
          <cell r="H759" t="str">
            <v/>
          </cell>
          <cell r="I759">
            <v>0</v>
          </cell>
          <cell r="J759" t="str">
            <v>Cr</v>
          </cell>
        </row>
        <row r="760">
          <cell r="A760" t="str">
            <v>5710</v>
          </cell>
          <cell r="B760" t="str">
            <v>Generic Regulations Expense - Not Assigned to Departments</v>
          </cell>
          <cell r="I760">
            <v>0</v>
          </cell>
        </row>
        <row r="761">
          <cell r="A761" t="str">
            <v>5710 - 0004</v>
          </cell>
          <cell r="B761" t="str">
            <v>Generic Regulations Expense - Generic Regulations</v>
          </cell>
          <cell r="G761" t="str">
            <v/>
          </cell>
          <cell r="H761" t="str">
            <v/>
          </cell>
          <cell r="I761">
            <v>175.8</v>
          </cell>
          <cell r="J761">
            <v>175.8</v>
          </cell>
        </row>
        <row r="762">
          <cell r="A762" t="str">
            <v>5715</v>
          </cell>
          <cell r="B762" t="str">
            <v>Risk Management Services - Not Assigned to Departments</v>
          </cell>
          <cell r="I762">
            <v>0</v>
          </cell>
        </row>
        <row r="763">
          <cell r="A763" t="str">
            <v>5715 - 0001</v>
          </cell>
          <cell r="B763" t="str">
            <v>Risk Management Services - Administration</v>
          </cell>
          <cell r="I763">
            <v>0</v>
          </cell>
        </row>
        <row r="764">
          <cell r="A764" t="str">
            <v>5715 - 0003</v>
          </cell>
          <cell r="B764" t="str">
            <v>Risk Management Services - Source Water Protection</v>
          </cell>
          <cell r="I764">
            <v>0</v>
          </cell>
          <cell r="J764" t="str">
            <v>Cr</v>
          </cell>
        </row>
        <row r="765">
          <cell r="A765" t="str">
            <v>5715 - 0013</v>
          </cell>
          <cell r="B765" t="str">
            <v>Risk Management Services - Risk Management Official</v>
          </cell>
          <cell r="G765" t="str">
            <v/>
          </cell>
          <cell r="H765" t="str">
            <v/>
          </cell>
          <cell r="I765">
            <v>0</v>
          </cell>
        </row>
        <row r="766">
          <cell r="A766" t="str">
            <v>5718</v>
          </cell>
          <cell r="B766" t="str">
            <v>Health Care Spending Account - Not Assigned to Departments</v>
          </cell>
          <cell r="I766">
            <v>0</v>
          </cell>
          <cell r="J766" t="str">
            <v>Cr</v>
          </cell>
        </row>
        <row r="767">
          <cell r="A767" t="str">
            <v>5718 - 0001</v>
          </cell>
          <cell r="B767" t="str">
            <v>Health Care Spending Account - Administration</v>
          </cell>
          <cell r="I767">
            <v>0</v>
          </cell>
        </row>
        <row r="768">
          <cell r="A768" t="str">
            <v>5718 - 0002</v>
          </cell>
          <cell r="B768" t="str">
            <v>Health Care Spending Account - Operations</v>
          </cell>
          <cell r="I768">
            <v>0</v>
          </cell>
        </row>
        <row r="769">
          <cell r="A769" t="str">
            <v>5718 - 0003</v>
          </cell>
          <cell r="B769" t="str">
            <v>Health Care Spending Account - Source Water Protection</v>
          </cell>
          <cell r="I769">
            <v>0</v>
          </cell>
          <cell r="J769" t="str">
            <v>Cr</v>
          </cell>
        </row>
        <row r="770">
          <cell r="A770" t="str">
            <v>5718 - 0004</v>
          </cell>
          <cell r="B770" t="str">
            <v>Health Care Spending Account - Generic Regulations</v>
          </cell>
          <cell r="I770">
            <v>0</v>
          </cell>
        </row>
        <row r="771">
          <cell r="A771" t="str">
            <v>5718 - 0005</v>
          </cell>
          <cell r="B771" t="str">
            <v>Health Care Spending Account - Cordova Lake Dam</v>
          </cell>
          <cell r="I771">
            <v>0</v>
          </cell>
          <cell r="J771" t="str">
            <v>Cr</v>
          </cell>
        </row>
        <row r="772">
          <cell r="A772" t="str">
            <v>5718 - 0006</v>
          </cell>
          <cell r="B772" t="str">
            <v>Health Care Spending Account - Round Lake Dam</v>
          </cell>
          <cell r="I772">
            <v>0</v>
          </cell>
        </row>
        <row r="773">
          <cell r="A773" t="str">
            <v>5718 - 0007</v>
          </cell>
          <cell r="B773" t="str">
            <v>Health Care Spending Account - Kashabog Lake Dam</v>
          </cell>
          <cell r="I773">
            <v>0</v>
          </cell>
        </row>
        <row r="774">
          <cell r="A774" t="str">
            <v>5718 - 0008</v>
          </cell>
          <cell r="B774" t="str">
            <v>Health Care Spending Account - Hydro Plant</v>
          </cell>
          <cell r="I774">
            <v>0</v>
          </cell>
          <cell r="J774" t="str">
            <v>Cr</v>
          </cell>
        </row>
        <row r="775">
          <cell r="A775" t="str">
            <v>5718 - 0009</v>
          </cell>
          <cell r="B775" t="str">
            <v>Health Care Spending Account - McGeachie Conservation</v>
          </cell>
          <cell r="I775">
            <v>0</v>
          </cell>
        </row>
        <row r="776">
          <cell r="A776" t="str">
            <v>5718 - 0010</v>
          </cell>
          <cell r="B776" t="str">
            <v>Health Care Spending Account - Crowe Bridge Area</v>
          </cell>
          <cell r="I776">
            <v>0</v>
          </cell>
          <cell r="J776" t="str">
            <v>Cr</v>
          </cell>
        </row>
        <row r="777">
          <cell r="A777" t="str">
            <v>5718 - 0011</v>
          </cell>
          <cell r="B777" t="str">
            <v>Health Care Spending Account - Lands</v>
          </cell>
          <cell r="I777">
            <v>0</v>
          </cell>
        </row>
        <row r="778">
          <cell r="A778" t="str">
            <v>5718 - 0012</v>
          </cell>
          <cell r="B778" t="str">
            <v>Health Care Spending Account - Special Projects - Other</v>
          </cell>
          <cell r="I778">
            <v>0</v>
          </cell>
        </row>
        <row r="779">
          <cell r="A779" t="str">
            <v>5718 - 0013</v>
          </cell>
          <cell r="B779" t="str">
            <v>Health Care Spending Account - Risk Management Official</v>
          </cell>
          <cell r="I779">
            <v>0</v>
          </cell>
          <cell r="J779" t="str">
            <v>Cr</v>
          </cell>
        </row>
        <row r="780">
          <cell r="A780" t="str">
            <v>5718 - 0014</v>
          </cell>
          <cell r="B780" t="str">
            <v>Health Care Spending Account - Lower Trent Job Share</v>
          </cell>
          <cell r="G780" t="str">
            <v/>
          </cell>
          <cell r="H780" t="str">
            <v/>
          </cell>
          <cell r="I780">
            <v>0</v>
          </cell>
        </row>
        <row r="781">
          <cell r="A781" t="str">
            <v>5720</v>
          </cell>
          <cell r="B781" t="str">
            <v>Uniforms - Not Assigned to Departments</v>
          </cell>
          <cell r="I781">
            <v>0</v>
          </cell>
          <cell r="J781" t="str">
            <v>Cr</v>
          </cell>
        </row>
        <row r="782">
          <cell r="A782" t="str">
            <v>5720 - 0001</v>
          </cell>
          <cell r="B782" t="str">
            <v>Uniforms - Administration</v>
          </cell>
          <cell r="I782">
            <v>0</v>
          </cell>
        </row>
        <row r="783">
          <cell r="A783" t="str">
            <v>5720 - 0002</v>
          </cell>
          <cell r="B783" t="str">
            <v>Uniforms - Operations</v>
          </cell>
          <cell r="I783">
            <v>0</v>
          </cell>
        </row>
        <row r="784">
          <cell r="A784" t="str">
            <v>5720 - 0003</v>
          </cell>
          <cell r="B784" t="str">
            <v>Uniforms - Source Water Protection</v>
          </cell>
          <cell r="I784">
            <v>0</v>
          </cell>
          <cell r="J784" t="str">
            <v>Cr</v>
          </cell>
        </row>
        <row r="785">
          <cell r="A785" t="str">
            <v>5720 - 0004</v>
          </cell>
          <cell r="B785" t="str">
            <v>Uniforms - Generic Regulations</v>
          </cell>
          <cell r="G785" t="str">
            <v/>
          </cell>
          <cell r="H785" t="str">
            <v/>
          </cell>
          <cell r="I785">
            <v>555.58000000000004</v>
          </cell>
        </row>
        <row r="786">
          <cell r="A786" t="str">
            <v>5878</v>
          </cell>
          <cell r="B786" t="str">
            <v>Crowe Bridge expenses - general - Not Assigned to Departments</v>
          </cell>
          <cell r="I786">
            <v>0</v>
          </cell>
          <cell r="J786" t="str">
            <v>Cr</v>
          </cell>
        </row>
        <row r="787">
          <cell r="A787" t="str">
            <v>5878 - 0002</v>
          </cell>
          <cell r="B787" t="str">
            <v>Crowe Bridge expenses - general - Operations</v>
          </cell>
          <cell r="I787">
            <v>0</v>
          </cell>
        </row>
        <row r="788">
          <cell r="A788" t="str">
            <v>5878 - 0010</v>
          </cell>
          <cell r="B788" t="str">
            <v>Crowe Bridge expenses - general - Crowe Bridge Area</v>
          </cell>
          <cell r="G788" t="str">
            <v/>
          </cell>
          <cell r="H788" t="str">
            <v/>
          </cell>
          <cell r="I788">
            <v>0</v>
          </cell>
        </row>
        <row r="789">
          <cell r="A789" t="str">
            <v>5900</v>
          </cell>
          <cell r="B789" t="str">
            <v>Amortization - Not Assigned to Departments</v>
          </cell>
          <cell r="I789">
            <v>0</v>
          </cell>
          <cell r="J789" t="str">
            <v>Cr</v>
          </cell>
        </row>
        <row r="790">
          <cell r="A790" t="str">
            <v>5900 - 0001</v>
          </cell>
          <cell r="B790" t="str">
            <v>Amortization - Administration</v>
          </cell>
          <cell r="I790">
            <v>0</v>
          </cell>
        </row>
        <row r="791">
          <cell r="A791" t="str">
            <v>5900 - 0002</v>
          </cell>
          <cell r="B791" t="str">
            <v>Amortization - Operations</v>
          </cell>
          <cell r="I791">
            <v>0</v>
          </cell>
          <cell r="J791" t="str">
            <v>Cr</v>
          </cell>
        </row>
        <row r="792">
          <cell r="A792" t="str">
            <v>5900 - 0003</v>
          </cell>
          <cell r="B792" t="str">
            <v>Amortization - Source Water Protection</v>
          </cell>
          <cell r="I792">
            <v>0</v>
          </cell>
        </row>
        <row r="793">
          <cell r="A793" t="str">
            <v>5900 - 0004</v>
          </cell>
          <cell r="B793" t="str">
            <v>Amortization - Generic Regulations</v>
          </cell>
          <cell r="I793">
            <v>0</v>
          </cell>
        </row>
        <row r="794">
          <cell r="A794" t="str">
            <v>5900 - 0005</v>
          </cell>
          <cell r="B794" t="str">
            <v>Amortization - Cordova Lake Dam</v>
          </cell>
          <cell r="I794">
            <v>0</v>
          </cell>
          <cell r="J794" t="str">
            <v>Cr</v>
          </cell>
        </row>
        <row r="795">
          <cell r="A795" t="str">
            <v>5900 - 0006</v>
          </cell>
          <cell r="B795" t="str">
            <v>Amortization - Round Lake Dam</v>
          </cell>
          <cell r="I795">
            <v>0</v>
          </cell>
        </row>
        <row r="796">
          <cell r="A796" t="str">
            <v>5900 - 0007</v>
          </cell>
          <cell r="B796" t="str">
            <v>Amortization - Kashabog Lake Dam</v>
          </cell>
          <cell r="I796">
            <v>0</v>
          </cell>
          <cell r="J796" t="str">
            <v>Cr</v>
          </cell>
        </row>
        <row r="797">
          <cell r="A797" t="str">
            <v>5900 - 0008</v>
          </cell>
          <cell r="B797" t="str">
            <v>Amortization - Hydro Plant</v>
          </cell>
          <cell r="I797">
            <v>0</v>
          </cell>
        </row>
        <row r="798">
          <cell r="A798" t="str">
            <v>5900 - 0009</v>
          </cell>
          <cell r="B798" t="str">
            <v>Amortization - McGeachie Conservation</v>
          </cell>
          <cell r="I798">
            <v>0</v>
          </cell>
        </row>
        <row r="799">
          <cell r="A799" t="str">
            <v>5900 - 0010</v>
          </cell>
          <cell r="B799" t="str">
            <v>Amortization - Crowe Bridge Area</v>
          </cell>
          <cell r="I799">
            <v>0</v>
          </cell>
          <cell r="J799" t="str">
            <v>Cr</v>
          </cell>
        </row>
        <row r="800">
          <cell r="A800" t="str">
            <v>5900 - 0011</v>
          </cell>
          <cell r="B800" t="str">
            <v>Amortization - Lands</v>
          </cell>
          <cell r="I800">
            <v>0</v>
          </cell>
        </row>
        <row r="801">
          <cell r="A801" t="str">
            <v>5900 - 0012</v>
          </cell>
          <cell r="B801" t="str">
            <v>Amortization - Special Projects - Other</v>
          </cell>
          <cell r="G801" t="str">
            <v/>
          </cell>
          <cell r="H801" t="str">
            <v/>
          </cell>
          <cell r="I801">
            <v>0</v>
          </cell>
          <cell r="J801" t="str">
            <v>Cr</v>
          </cell>
        </row>
        <row r="814">
          <cell r="G814">
            <v>0</v>
          </cell>
          <cell r="H814">
            <v>0</v>
          </cell>
        </row>
        <row r="868">
          <cell r="G868">
            <v>0</v>
          </cell>
          <cell r="H868">
            <v>0</v>
          </cell>
        </row>
        <row r="891">
          <cell r="G891">
            <v>0</v>
          </cell>
          <cell r="H891">
            <v>0</v>
          </cell>
        </row>
        <row r="908">
          <cell r="G908">
            <v>0</v>
          </cell>
          <cell r="H908">
            <v>0</v>
          </cell>
        </row>
        <row r="933">
          <cell r="G933">
            <v>0</v>
          </cell>
          <cell r="H933">
            <v>0</v>
          </cell>
        </row>
        <row r="949">
          <cell r="G949">
            <v>0</v>
          </cell>
          <cell r="H949">
            <v>0</v>
          </cell>
        </row>
        <row r="958">
          <cell r="G958">
            <v>0</v>
          </cell>
          <cell r="H958">
            <v>0</v>
          </cell>
        </row>
        <row r="963">
          <cell r="G963">
            <v>0</v>
          </cell>
          <cell r="H963">
            <v>0</v>
          </cell>
        </row>
        <row r="966">
          <cell r="G966">
            <v>0</v>
          </cell>
          <cell r="H966">
            <v>0</v>
          </cell>
        </row>
        <row r="969">
          <cell r="G969">
            <v>0</v>
          </cell>
          <cell r="H969">
            <v>0</v>
          </cell>
        </row>
        <row r="972">
          <cell r="G972">
            <v>0</v>
          </cell>
          <cell r="H972">
            <v>0</v>
          </cell>
        </row>
        <row r="975">
          <cell r="G975">
            <v>0</v>
          </cell>
          <cell r="H975">
            <v>0</v>
          </cell>
        </row>
        <row r="978">
          <cell r="G978">
            <v>0</v>
          </cell>
          <cell r="H978">
            <v>0</v>
          </cell>
        </row>
        <row r="981">
          <cell r="G981">
            <v>0</v>
          </cell>
          <cell r="H981">
            <v>0</v>
          </cell>
        </row>
        <row r="984">
          <cell r="G984">
            <v>0</v>
          </cell>
          <cell r="H984">
            <v>0</v>
          </cell>
        </row>
        <row r="987">
          <cell r="G987">
            <v>0</v>
          </cell>
          <cell r="H987">
            <v>0</v>
          </cell>
        </row>
        <row r="990">
          <cell r="G990">
            <v>0</v>
          </cell>
          <cell r="H990">
            <v>0</v>
          </cell>
        </row>
        <row r="993">
          <cell r="G993">
            <v>0</v>
          </cell>
          <cell r="H993">
            <v>0</v>
          </cell>
        </row>
        <row r="996">
          <cell r="G996">
            <v>0</v>
          </cell>
          <cell r="H996">
            <v>0</v>
          </cell>
        </row>
        <row r="999">
          <cell r="G999">
            <v>0</v>
          </cell>
          <cell r="H999">
            <v>0</v>
          </cell>
        </row>
        <row r="1002">
          <cell r="G1002">
            <v>0</v>
          </cell>
          <cell r="H1002">
            <v>0</v>
          </cell>
        </row>
        <row r="1006">
          <cell r="G1006">
            <v>0</v>
          </cell>
          <cell r="H1006">
            <v>0</v>
          </cell>
        </row>
        <row r="1011">
          <cell r="G1011">
            <v>0</v>
          </cell>
          <cell r="H1011">
            <v>0</v>
          </cell>
        </row>
        <row r="1015">
          <cell r="G1015">
            <v>0</v>
          </cell>
          <cell r="H1015">
            <v>0</v>
          </cell>
        </row>
        <row r="1018">
          <cell r="G1018">
            <v>0</v>
          </cell>
          <cell r="H1018">
            <v>0</v>
          </cell>
        </row>
        <row r="1023">
          <cell r="G1023">
            <v>0</v>
          </cell>
          <cell r="H1023">
            <v>0</v>
          </cell>
        </row>
        <row r="1037">
          <cell r="G1037">
            <v>0</v>
          </cell>
          <cell r="H1037">
            <v>0</v>
          </cell>
        </row>
        <row r="1043">
          <cell r="G1043">
            <v>0</v>
          </cell>
          <cell r="H1043">
            <v>0</v>
          </cell>
        </row>
        <row r="1049">
          <cell r="G1049">
            <v>0</v>
          </cell>
          <cell r="H1049">
            <v>0</v>
          </cell>
        </row>
        <row r="1054">
          <cell r="G1054">
            <v>0</v>
          </cell>
          <cell r="H1054">
            <v>0</v>
          </cell>
        </row>
        <row r="1068">
          <cell r="G1068">
            <v>0</v>
          </cell>
          <cell r="H1068">
            <v>0</v>
          </cell>
        </row>
        <row r="1071">
          <cell r="G1071">
            <v>0</v>
          </cell>
          <cell r="H1071">
            <v>0</v>
          </cell>
        </row>
        <row r="1075">
          <cell r="G1075">
            <v>0</v>
          </cell>
          <cell r="H1075">
            <v>0</v>
          </cell>
        </row>
        <row r="1082">
          <cell r="G1082">
            <v>0</v>
          </cell>
          <cell r="H1082">
            <v>0</v>
          </cell>
        </row>
        <row r="1086">
          <cell r="G1086">
            <v>0</v>
          </cell>
          <cell r="H1086">
            <v>0</v>
          </cell>
        </row>
        <row r="1090">
          <cell r="G1090">
            <v>0</v>
          </cell>
          <cell r="H1090">
            <v>0</v>
          </cell>
        </row>
        <row r="1094">
          <cell r="G1094">
            <v>0</v>
          </cell>
          <cell r="H1094">
            <v>0</v>
          </cell>
        </row>
        <row r="1098">
          <cell r="G1098">
            <v>0</v>
          </cell>
          <cell r="H1098">
            <v>0</v>
          </cell>
        </row>
        <row r="1107">
          <cell r="G1107">
            <v>0</v>
          </cell>
          <cell r="H1107">
            <v>0</v>
          </cell>
        </row>
        <row r="1116">
          <cell r="G1116">
            <v>0</v>
          </cell>
          <cell r="H1116">
            <v>0</v>
          </cell>
        </row>
        <row r="1125">
          <cell r="G1125">
            <v>0</v>
          </cell>
          <cell r="H1125">
            <v>0</v>
          </cell>
        </row>
        <row r="1140">
          <cell r="G1140">
            <v>0</v>
          </cell>
          <cell r="H1140">
            <v>0</v>
          </cell>
        </row>
        <row r="1143">
          <cell r="G1143">
            <v>0</v>
          </cell>
          <cell r="H1143">
            <v>0</v>
          </cell>
        </row>
        <row r="1146">
          <cell r="G1146">
            <v>0</v>
          </cell>
          <cell r="H1146">
            <v>0</v>
          </cell>
        </row>
        <row r="1149">
          <cell r="G1149">
            <v>0</v>
          </cell>
          <cell r="H1149">
            <v>0</v>
          </cell>
        </row>
        <row r="1152">
          <cell r="G1152">
            <v>0</v>
          </cell>
          <cell r="H1152">
            <v>0</v>
          </cell>
        </row>
        <row r="1155">
          <cell r="G1155">
            <v>0</v>
          </cell>
          <cell r="H1155">
            <v>0</v>
          </cell>
        </row>
        <row r="1158">
          <cell r="G1158">
            <v>0</v>
          </cell>
          <cell r="H1158">
            <v>0</v>
          </cell>
        </row>
        <row r="1161">
          <cell r="G1161">
            <v>0</v>
          </cell>
          <cell r="H1161">
            <v>0</v>
          </cell>
        </row>
        <row r="1164">
          <cell r="G1164">
            <v>0</v>
          </cell>
          <cell r="H1164">
            <v>0</v>
          </cell>
        </row>
        <row r="1167">
          <cell r="G1167">
            <v>0</v>
          </cell>
          <cell r="H1167">
            <v>0</v>
          </cell>
        </row>
        <row r="1170">
          <cell r="G1170">
            <v>0</v>
          </cell>
          <cell r="H1170">
            <v>0</v>
          </cell>
        </row>
        <row r="1173">
          <cell r="G1173">
            <v>0</v>
          </cell>
          <cell r="H1173">
            <v>0</v>
          </cell>
        </row>
        <row r="1176">
          <cell r="G1176">
            <v>0</v>
          </cell>
          <cell r="H1176">
            <v>0</v>
          </cell>
        </row>
        <row r="1179">
          <cell r="G1179">
            <v>0</v>
          </cell>
          <cell r="H1179">
            <v>0</v>
          </cell>
        </row>
        <row r="1182">
          <cell r="G1182">
            <v>0</v>
          </cell>
          <cell r="H1182">
            <v>0</v>
          </cell>
        </row>
        <row r="1185">
          <cell r="G1185">
            <v>0</v>
          </cell>
          <cell r="H1185">
            <v>0</v>
          </cell>
        </row>
        <row r="1188">
          <cell r="G1188">
            <v>0</v>
          </cell>
          <cell r="H1188">
            <v>0</v>
          </cell>
        </row>
        <row r="1191">
          <cell r="G1191">
            <v>0</v>
          </cell>
          <cell r="H1191">
            <v>0</v>
          </cell>
        </row>
        <row r="1194">
          <cell r="G1194">
            <v>0</v>
          </cell>
          <cell r="H1194">
            <v>0</v>
          </cell>
        </row>
        <row r="1197">
          <cell r="G1197">
            <v>0</v>
          </cell>
          <cell r="H1197">
            <v>0</v>
          </cell>
        </row>
        <row r="1200">
          <cell r="G1200">
            <v>0</v>
          </cell>
          <cell r="H1200">
            <v>0</v>
          </cell>
        </row>
        <row r="1203">
          <cell r="G1203">
            <v>0</v>
          </cell>
          <cell r="H1203">
            <v>0</v>
          </cell>
        </row>
        <row r="1206">
          <cell r="G1206">
            <v>0</v>
          </cell>
          <cell r="H1206">
            <v>0</v>
          </cell>
        </row>
        <row r="1209">
          <cell r="G1209">
            <v>0</v>
          </cell>
          <cell r="H1209">
            <v>0</v>
          </cell>
        </row>
        <row r="1212">
          <cell r="G1212">
            <v>0</v>
          </cell>
          <cell r="H1212">
            <v>0</v>
          </cell>
        </row>
        <row r="1215">
          <cell r="G1215">
            <v>0</v>
          </cell>
          <cell r="H1215">
            <v>0</v>
          </cell>
        </row>
        <row r="1218">
          <cell r="G1218">
            <v>0</v>
          </cell>
          <cell r="H1218">
            <v>0</v>
          </cell>
        </row>
        <row r="1224">
          <cell r="G1224">
            <v>0</v>
          </cell>
          <cell r="H1224">
            <v>0</v>
          </cell>
        </row>
        <row r="1227">
          <cell r="G1227">
            <v>0</v>
          </cell>
          <cell r="H1227">
            <v>0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116741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>
            <v>0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526303</v>
          </cell>
          <cell r="D152" t="e">
            <v>#REF!</v>
          </cell>
          <cell r="E152">
            <v>526303</v>
          </cell>
        </row>
        <row r="153">
          <cell r="A153" t="str">
            <v>4100 - 0003</v>
          </cell>
          <cell r="B153" t="str">
            <v>Levies - Operations - Special Projects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3466</v>
          </cell>
          <cell r="D155" t="e">
            <v>#REF!</v>
          </cell>
          <cell r="E155">
            <v>0.47215810732833235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53000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49059</v>
          </cell>
          <cell r="D186" t="e">
            <v>#REF!</v>
          </cell>
          <cell r="E186">
            <v>0.61641696732505757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8251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  <cell r="C191">
            <v>6360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8500</v>
          </cell>
          <cell r="D198" t="e">
            <v>#REF!</v>
          </cell>
          <cell r="E198">
            <v>0.64117647058823535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28000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3672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4539</v>
          </cell>
          <cell r="D201" t="e">
            <v>#REF!</v>
          </cell>
          <cell r="E201">
            <v>4550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6416</v>
          </cell>
          <cell r="D203" t="e">
            <v>#REF!</v>
          </cell>
          <cell r="E203">
            <v>6416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6000</v>
          </cell>
          <cell r="D204" t="e">
            <v>#REF!</v>
          </cell>
          <cell r="E204">
            <v>6000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4000</v>
          </cell>
          <cell r="D206" t="e">
            <v>#REF!</v>
          </cell>
          <cell r="E206">
            <v>0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1000</v>
          </cell>
          <cell r="D207" t="e">
            <v>#REF!</v>
          </cell>
          <cell r="E207">
            <v>0.10825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10172</v>
          </cell>
          <cell r="D208" t="e">
            <v>#REF!</v>
          </cell>
          <cell r="E208">
            <v>0.27988596146283917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C210">
            <v>2399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8793.16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3000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21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600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8935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1400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2200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20000</v>
          </cell>
        </row>
        <row r="252">
          <cell r="A252" t="str">
            <v>4557 - 0004</v>
          </cell>
          <cell r="B252" t="str">
            <v>Regulations - Docks</v>
          </cell>
          <cell r="C252">
            <v>1000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1545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24000</v>
          </cell>
        </row>
        <row r="255">
          <cell r="A255" t="str">
            <v>4566 - 0004</v>
          </cell>
          <cell r="B255" t="str">
            <v>Regulations - Buildings</v>
          </cell>
          <cell r="C255">
            <v>56000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900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10625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720</v>
          </cell>
        </row>
        <row r="263">
          <cell r="A263" t="str">
            <v>4583 - 0004</v>
          </cell>
          <cell r="B263" t="str">
            <v>Regulations - Technical Services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6750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5000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1500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3500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1200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360</v>
          </cell>
        </row>
        <row r="272">
          <cell r="A272" t="str">
            <v>4598 - 0004</v>
          </cell>
          <cell r="B272" t="str">
            <v>Planning - Site Visit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8250</v>
          </cell>
          <cell r="D277" t="e">
            <v>#REF!</v>
          </cell>
          <cell r="E277">
            <v>18158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18500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5640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5500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2115.8933333333334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2100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1750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3200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>
            <v>0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10486.173333333332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14000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450</v>
          </cell>
          <cell r="D318" t="e">
            <v>#REF!</v>
          </cell>
          <cell r="E318">
            <v>0.29477826086956521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2300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C320">
            <v>1000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1100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0.4910775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4000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0.88411333333333342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3000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0.60258800000000001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2500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10369.44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10000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0.76227746509311234</v>
          </cell>
        </row>
        <row r="390">
          <cell r="A390" t="str">
            <v>5410 - 0001</v>
          </cell>
          <cell r="B390" t="str">
            <v>Wages - Administration</v>
          </cell>
          <cell r="C390">
            <v>185831.52</v>
          </cell>
          <cell r="D390" t="e">
            <v>#REF!</v>
          </cell>
          <cell r="E390">
            <v>0.73036474049010813</v>
          </cell>
        </row>
        <row r="391">
          <cell r="A391" t="str">
            <v>5410 - 0002</v>
          </cell>
          <cell r="B391" t="str">
            <v>Wages - Operations</v>
          </cell>
          <cell r="C391">
            <v>109305.66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31423.13</v>
          </cell>
          <cell r="D392" t="e">
            <v>#REF!</v>
          </cell>
          <cell r="E392">
            <v>0.70359739093613605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161863.42000000001</v>
          </cell>
          <cell r="D393" t="e">
            <v>#REF!</v>
          </cell>
          <cell r="E393">
            <v>0.50916964963019162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6749.44</v>
          </cell>
          <cell r="D394" t="e">
            <v>#REF!</v>
          </cell>
          <cell r="E394">
            <v>0.67142132434126112</v>
          </cell>
        </row>
        <row r="395">
          <cell r="A395" t="str">
            <v>5410 - 0006</v>
          </cell>
          <cell r="B395" t="str">
            <v>Wages - Round Lake Dam</v>
          </cell>
          <cell r="C395">
            <v>3351.1</v>
          </cell>
          <cell r="D395" t="e">
            <v>#REF!</v>
          </cell>
          <cell r="E395">
            <v>0.27495557939861714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4091.57</v>
          </cell>
          <cell r="D396" t="e">
            <v>#REF!</v>
          </cell>
          <cell r="E396">
            <v>0.75688471151534942</v>
          </cell>
        </row>
        <row r="397">
          <cell r="A397" t="str">
            <v>5410 - 0008</v>
          </cell>
          <cell r="B397" t="str">
            <v>Wages - Hydro Plant</v>
          </cell>
          <cell r="C397">
            <v>14519.49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3100.41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10627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8251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0.80314041505289924</v>
          </cell>
        </row>
        <row r="402">
          <cell r="A402" t="str">
            <v>5420 - 0001</v>
          </cell>
          <cell r="B402" t="str">
            <v>CPP - Administration</v>
          </cell>
          <cell r="C402">
            <v>7812.98</v>
          </cell>
          <cell r="D402" t="e">
            <v>#REF!</v>
          </cell>
          <cell r="E402">
            <v>0.81693886244359992</v>
          </cell>
        </row>
        <row r="403">
          <cell r="A403" t="str">
            <v>5420 - 0002</v>
          </cell>
          <cell r="B403" t="str">
            <v>CPP - Operations</v>
          </cell>
          <cell r="C403">
            <v>4835.9799999999996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1456.09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11766.17</v>
          </cell>
          <cell r="D405" t="e">
            <v>#REF!</v>
          </cell>
          <cell r="E405">
            <v>0.47971822040015011</v>
          </cell>
        </row>
        <row r="406">
          <cell r="A406" t="str">
            <v>5420 - 0005</v>
          </cell>
          <cell r="B406" t="str">
            <v>CPP - Cordova Lake Dam</v>
          </cell>
          <cell r="C406">
            <v>346.37</v>
          </cell>
          <cell r="D406" t="e">
            <v>#REF!</v>
          </cell>
          <cell r="E406">
            <v>0.67306739345887012</v>
          </cell>
        </row>
        <row r="407">
          <cell r="A407" t="str">
            <v>5420 - 0006</v>
          </cell>
          <cell r="B407" t="str">
            <v>CPP - Round Lake Dam</v>
          </cell>
          <cell r="C407">
            <v>161.44</v>
          </cell>
          <cell r="D407" t="e">
            <v>#REF!</v>
          </cell>
          <cell r="E407">
            <v>0.25800322979006368</v>
          </cell>
        </row>
        <row r="408">
          <cell r="A408" t="str">
            <v>5420 - 0007</v>
          </cell>
          <cell r="B408" t="str">
            <v>CPP - Kashabog Lake Dam</v>
          </cell>
          <cell r="C408">
            <v>210.54</v>
          </cell>
          <cell r="D408" t="e">
            <v>#REF!</v>
          </cell>
          <cell r="E408">
            <v>0.77219007005787388</v>
          </cell>
        </row>
        <row r="409">
          <cell r="A409" t="str">
            <v>5420 - 0008</v>
          </cell>
          <cell r="B409" t="str">
            <v>CPP - Hydro Plant</v>
          </cell>
          <cell r="C409">
            <v>656.6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122.95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C411">
            <v>441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0.74573952139867061</v>
          </cell>
        </row>
        <row r="413">
          <cell r="A413" t="str">
            <v>5425 - 0001</v>
          </cell>
          <cell r="B413" t="str">
            <v>EI - Administration</v>
          </cell>
          <cell r="C413">
            <v>3193.89</v>
          </cell>
          <cell r="D413" t="e">
            <v>#REF!</v>
          </cell>
          <cell r="E413">
            <v>0.75633671224344234</v>
          </cell>
        </row>
        <row r="414">
          <cell r="A414" t="str">
            <v>5425 - 0002</v>
          </cell>
          <cell r="B414" t="str">
            <v>EI - Operations</v>
          </cell>
          <cell r="C414">
            <v>1990.78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619.1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3933.41</v>
          </cell>
          <cell r="D416" t="e">
            <v>#REF!</v>
          </cell>
          <cell r="E416">
            <v>0.45534477983937965</v>
          </cell>
        </row>
        <row r="417">
          <cell r="A417" t="str">
            <v>5425 - 0005</v>
          </cell>
          <cell r="B417" t="str">
            <v>EI - Cordova Lake Dam</v>
          </cell>
          <cell r="C417">
            <v>144.44</v>
          </cell>
          <cell r="D417" t="e">
            <v>#REF!</v>
          </cell>
          <cell r="E417">
            <v>0.63499557391560935</v>
          </cell>
        </row>
        <row r="418">
          <cell r="A418" t="str">
            <v>5425 - 0006</v>
          </cell>
          <cell r="B418" t="str">
            <v>EI - Round Lake Dam</v>
          </cell>
          <cell r="C418">
            <v>67.78</v>
          </cell>
          <cell r="D418" t="e">
            <v>#REF!</v>
          </cell>
          <cell r="E418">
            <v>0.25258094791177854</v>
          </cell>
        </row>
        <row r="419">
          <cell r="A419" t="str">
            <v>5425 - 0007</v>
          </cell>
          <cell r="B419" t="str">
            <v>EI - Kashabog Lake Dam</v>
          </cell>
          <cell r="C419">
            <v>85.24</v>
          </cell>
          <cell r="D419" t="e">
            <v>#REF!</v>
          </cell>
          <cell r="E419">
            <v>0.71903075489282386</v>
          </cell>
        </row>
        <row r="420">
          <cell r="A420" t="str">
            <v>5425 - 0008</v>
          </cell>
          <cell r="B420" t="str">
            <v>EI - Hydro Plant</v>
          </cell>
          <cell r="C420">
            <v>268.25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55.59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C422">
            <v>248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0.79608256846450365</v>
          </cell>
        </row>
        <row r="424">
          <cell r="A424" t="str">
            <v>5435 - 0001</v>
          </cell>
          <cell r="B424" t="str">
            <v>EHT - Administration</v>
          </cell>
          <cell r="C424">
            <v>3478.81</v>
          </cell>
          <cell r="D424" t="e">
            <v>#REF!</v>
          </cell>
          <cell r="E424">
            <v>0.80396675537846241</v>
          </cell>
        </row>
        <row r="425">
          <cell r="A425" t="str">
            <v>5435 - 0002</v>
          </cell>
          <cell r="B425" t="str">
            <v>EHT - Operations</v>
          </cell>
          <cell r="C425">
            <v>2017.77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612.75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3933.41</v>
          </cell>
          <cell r="D427" t="e">
            <v>#REF!</v>
          </cell>
          <cell r="E427">
            <v>0.45036530598565588</v>
          </cell>
        </row>
        <row r="428">
          <cell r="A428" t="str">
            <v>5435 - 0005</v>
          </cell>
          <cell r="B428" t="str">
            <v>EHT - Cordova Lake Dam</v>
          </cell>
          <cell r="C428">
            <v>149.19</v>
          </cell>
          <cell r="D428" t="e">
            <v>#REF!</v>
          </cell>
          <cell r="E428">
            <v>0.65573770491803285</v>
          </cell>
        </row>
        <row r="429">
          <cell r="A429" t="str">
            <v>5435 - 0006</v>
          </cell>
          <cell r="B429" t="str">
            <v>EHT - Round Lake Dam</v>
          </cell>
          <cell r="C429">
            <v>67.099999999999994</v>
          </cell>
          <cell r="D429" t="e">
            <v>#REF!</v>
          </cell>
          <cell r="E429">
            <v>0.25211912943871712</v>
          </cell>
        </row>
        <row r="430">
          <cell r="A430" t="str">
            <v>5435 - 0007</v>
          </cell>
          <cell r="B430" t="str">
            <v>EHT - Kashabog Lake Dam</v>
          </cell>
          <cell r="C430">
            <v>87.3</v>
          </cell>
          <cell r="D430" t="e">
            <v>#REF!</v>
          </cell>
          <cell r="E430">
            <v>0.7597994208630553</v>
          </cell>
        </row>
        <row r="431">
          <cell r="A431" t="str">
            <v>5435 - 0008</v>
          </cell>
          <cell r="B431" t="str">
            <v>EHT - Hydro Plant</v>
          </cell>
          <cell r="C431">
            <v>283.18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44.9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C433">
            <v>208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0.78328718473484626</v>
          </cell>
        </row>
        <row r="435">
          <cell r="A435" t="str">
            <v>5445 - 0001</v>
          </cell>
          <cell r="B435" t="str">
            <v>WSIB - Administration</v>
          </cell>
          <cell r="C435">
            <v>5316.16</v>
          </cell>
          <cell r="D435" t="e">
            <v>#REF!</v>
          </cell>
          <cell r="E435">
            <v>0.79048996588270393</v>
          </cell>
        </row>
        <row r="436">
          <cell r="A436" t="str">
            <v>5445 - 0002</v>
          </cell>
          <cell r="B436" t="str">
            <v>WSIB - Operations</v>
          </cell>
          <cell r="C436">
            <v>3083.48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936.5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6403.35</v>
          </cell>
          <cell r="D438" t="e">
            <v>#REF!</v>
          </cell>
          <cell r="E438">
            <v>0.44280200017545401</v>
          </cell>
        </row>
        <row r="439">
          <cell r="A439" t="str">
            <v>5445 - 0005</v>
          </cell>
          <cell r="B439" t="str">
            <v>WSIB - Cordova Lake Dam</v>
          </cell>
          <cell r="C439">
            <v>227.98</v>
          </cell>
          <cell r="D439" t="e">
            <v>#REF!</v>
          </cell>
          <cell r="E439">
            <v>0.64466114090687465</v>
          </cell>
        </row>
        <row r="440">
          <cell r="A440" t="str">
            <v>5445 - 0006</v>
          </cell>
          <cell r="B440" t="str">
            <v>WSIB - Round Lake Dam</v>
          </cell>
          <cell r="C440">
            <v>102.55</v>
          </cell>
          <cell r="D440" t="e">
            <v>#REF!</v>
          </cell>
          <cell r="E440">
            <v>0.26171627612412923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126.32</v>
          </cell>
          <cell r="D441" t="e">
            <v>#REF!</v>
          </cell>
          <cell r="E441">
            <v>0.74722074560288443</v>
          </cell>
        </row>
        <row r="442">
          <cell r="A442" t="str">
            <v>5445 - 0008</v>
          </cell>
          <cell r="B442" t="str">
            <v>WSIB - Hydro Plant</v>
          </cell>
          <cell r="C442">
            <v>432.67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66.28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C444">
            <v>318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0.79732785338903112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14842</v>
          </cell>
          <cell r="D446" t="e">
            <v>#REF!</v>
          </cell>
          <cell r="E446">
            <v>0.74389838163342115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13285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688.57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15349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0.62285251871689296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22725.46</v>
          </cell>
          <cell r="D453" t="e">
            <v>#REF!</v>
          </cell>
          <cell r="E453">
            <v>0</v>
          </cell>
        </row>
        <row r="454">
          <cell r="A454" t="str">
            <v>5455 - 0002</v>
          </cell>
          <cell r="B454" t="str">
            <v>RRSP - OMERS - Operations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2309.08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13652.94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14325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14325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C475">
            <v>3180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0.32229777777777774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4500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6500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7.1607407407407411E-2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2700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1000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0.73464248366013074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15300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1428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1.1052396446459254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27353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555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1.1052406134320467</v>
          </cell>
        </row>
        <row r="527">
          <cell r="A527" t="str">
            <v>5580 - 0011</v>
          </cell>
          <cell r="B527" t="str">
            <v>Insurance - Lands</v>
          </cell>
          <cell r="C527">
            <v>1891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0.65726212590299271</v>
          </cell>
        </row>
        <row r="530">
          <cell r="A530" t="str">
            <v>5590 - 0002</v>
          </cell>
          <cell r="B530" t="str">
            <v>Utilities - Operations</v>
          </cell>
          <cell r="C530">
            <v>19380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0.83548571428571428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4900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C546">
            <v>2399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1885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C552">
            <v>15000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0.43234890510948909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6850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C562">
            <v>4000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3100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0.12609333333333334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1500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9300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500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1500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900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1917621.0899999999</v>
          </cell>
          <cell r="D616" t="e">
            <v>#REF!</v>
          </cell>
          <cell r="E616" t="e">
            <v>#N/A</v>
          </cell>
        </row>
        <row r="618">
          <cell r="C618">
            <v>919124.08999999985</v>
          </cell>
        </row>
      </sheetData>
      <sheetData sheetId="3">
        <row r="9">
          <cell r="G9">
            <v>60267</v>
          </cell>
        </row>
        <row r="10">
          <cell r="C10">
            <v>526303</v>
          </cell>
          <cell r="G10">
            <v>594064</v>
          </cell>
        </row>
        <row r="13">
          <cell r="G13">
            <v>4000</v>
          </cell>
        </row>
        <row r="14">
          <cell r="G14">
            <v>5000</v>
          </cell>
        </row>
        <row r="15">
          <cell r="G15">
            <v>14325</v>
          </cell>
        </row>
        <row r="16">
          <cell r="G16">
            <v>6959.08</v>
          </cell>
        </row>
        <row r="19">
          <cell r="G19">
            <v>3600</v>
          </cell>
        </row>
        <row r="20">
          <cell r="G20">
            <v>4550</v>
          </cell>
        </row>
        <row r="21">
          <cell r="G21">
            <v>100</v>
          </cell>
        </row>
        <row r="22">
          <cell r="G22">
            <v>5000</v>
          </cell>
        </row>
        <row r="39">
          <cell r="G39">
            <v>26886</v>
          </cell>
        </row>
        <row r="40">
          <cell r="G40">
            <v>1602</v>
          </cell>
        </row>
        <row r="41">
          <cell r="G41">
            <v>1946</v>
          </cell>
        </row>
        <row r="42">
          <cell r="G42">
            <v>21529</v>
          </cell>
        </row>
        <row r="43">
          <cell r="F43">
            <v>55000</v>
          </cell>
        </row>
        <row r="48">
          <cell r="G48">
            <v>738</v>
          </cell>
        </row>
        <row r="49">
          <cell r="G49">
            <v>3316.75</v>
          </cell>
        </row>
        <row r="50">
          <cell r="G50">
            <v>420</v>
          </cell>
        </row>
        <row r="53">
          <cell r="G53">
            <v>4635</v>
          </cell>
        </row>
        <row r="54">
          <cell r="G54">
            <v>2947</v>
          </cell>
        </row>
        <row r="55">
          <cell r="G55">
            <v>3295</v>
          </cell>
        </row>
        <row r="58">
          <cell r="G58">
            <v>1421</v>
          </cell>
        </row>
        <row r="59">
          <cell r="G59">
            <v>795</v>
          </cell>
        </row>
        <row r="61">
          <cell r="G61">
            <v>2266</v>
          </cell>
        </row>
        <row r="63">
          <cell r="G63">
            <v>3341</v>
          </cell>
        </row>
        <row r="64">
          <cell r="G64">
            <v>824465.83</v>
          </cell>
        </row>
        <row r="154">
          <cell r="C154">
            <v>822296.86999999988</v>
          </cell>
        </row>
      </sheetData>
      <sheetData sheetId="4"/>
      <sheetData sheetId="5">
        <row r="10">
          <cell r="C10">
            <v>3466</v>
          </cell>
          <cell r="G10">
            <v>3661</v>
          </cell>
        </row>
        <row r="11">
          <cell r="G11">
            <v>500</v>
          </cell>
        </row>
        <row r="12">
          <cell r="G12">
            <v>2000</v>
          </cell>
        </row>
        <row r="13">
          <cell r="C13">
            <v>2319</v>
          </cell>
          <cell r="G13">
            <v>2319</v>
          </cell>
        </row>
        <row r="14">
          <cell r="G14">
            <v>8220</v>
          </cell>
        </row>
        <row r="15">
          <cell r="G15">
            <v>0</v>
          </cell>
        </row>
        <row r="27">
          <cell r="C27">
            <v>21684</v>
          </cell>
          <cell r="G27">
            <v>16700</v>
          </cell>
        </row>
      </sheetData>
      <sheetData sheetId="6"/>
      <sheetData sheetId="7"/>
      <sheetData sheetId="8"/>
      <sheetData sheetId="9">
        <row r="10">
          <cell r="G10">
            <v>48097</v>
          </cell>
        </row>
        <row r="13">
          <cell r="G13">
            <v>3600</v>
          </cell>
        </row>
        <row r="15">
          <cell r="G15">
            <v>4825</v>
          </cell>
        </row>
        <row r="16">
          <cell r="G16">
            <v>8416.02</v>
          </cell>
        </row>
        <row r="53">
          <cell r="C53">
            <v>73842.22</v>
          </cell>
          <cell r="G53">
            <v>64937.857695999985</v>
          </cell>
        </row>
      </sheetData>
      <sheetData sheetId="10">
        <row r="11">
          <cell r="C11">
            <v>53000</v>
          </cell>
          <cell r="F11">
            <v>27500</v>
          </cell>
        </row>
        <row r="12">
          <cell r="C12">
            <v>32896</v>
          </cell>
          <cell r="F12">
            <v>33093</v>
          </cell>
        </row>
        <row r="13">
          <cell r="C13">
            <v>28000</v>
          </cell>
          <cell r="F13">
            <v>17500</v>
          </cell>
        </row>
        <row r="14">
          <cell r="C14">
            <v>0</v>
          </cell>
          <cell r="F14">
            <v>0</v>
          </cell>
        </row>
        <row r="22">
          <cell r="C22">
            <v>28896</v>
          </cell>
          <cell r="F22">
            <v>33093</v>
          </cell>
        </row>
        <row r="24">
          <cell r="C24">
            <v>10000</v>
          </cell>
          <cell r="F24">
            <v>10000</v>
          </cell>
        </row>
        <row r="26">
          <cell r="F26">
            <v>20000</v>
          </cell>
        </row>
        <row r="27">
          <cell r="F27">
            <v>15000</v>
          </cell>
        </row>
        <row r="28">
          <cell r="C28">
            <v>15000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38"/>
  <sheetViews>
    <sheetView topLeftCell="B1" zoomScaleNormal="100" workbookViewId="0">
      <pane ySplit="8" topLeftCell="A47" activePane="bottomLeft" state="frozen"/>
      <selection pane="bottomLeft" activeCell="I53" sqref="I53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21.85546875" customWidth="1"/>
    <col min="10" max="10" width="13.5703125" customWidth="1"/>
    <col min="11" max="11" width="5.42578125" customWidth="1"/>
    <col min="13" max="13" width="11.140625" bestFit="1" customWidth="1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</row>
    <row r="2" spans="1:12" x14ac:dyDescent="0.2">
      <c r="A2" s="3"/>
      <c r="B2" s="4"/>
      <c r="K2" s="5"/>
    </row>
    <row r="3" spans="1:12" x14ac:dyDescent="0.2">
      <c r="A3" s="1" t="s">
        <v>1</v>
      </c>
      <c r="B3" s="2"/>
      <c r="C3" s="2"/>
      <c r="D3" s="2"/>
      <c r="E3" s="2"/>
      <c r="F3" s="2"/>
      <c r="G3" s="2"/>
    </row>
    <row r="4" spans="1:12" ht="4.5" customHeight="1" x14ac:dyDescent="0.2">
      <c r="A4" s="3"/>
    </row>
    <row r="5" spans="1:12" x14ac:dyDescent="0.2">
      <c r="A5" s="1" t="s">
        <v>2</v>
      </c>
      <c r="B5" s="2"/>
      <c r="C5" s="2"/>
      <c r="D5" s="2"/>
      <c r="E5" s="2"/>
      <c r="F5" s="2"/>
      <c r="G5" s="2"/>
    </row>
    <row r="6" spans="1:12" x14ac:dyDescent="0.2">
      <c r="A6" s="3"/>
      <c r="B6" s="6" t="s">
        <v>3</v>
      </c>
      <c r="I6" s="7"/>
    </row>
    <row r="7" spans="1:12" ht="25.5" customHeight="1" x14ac:dyDescent="0.2">
      <c r="A7" s="3" t="s">
        <v>4</v>
      </c>
      <c r="C7" s="7">
        <v>2019</v>
      </c>
      <c r="D7" s="7">
        <v>2019</v>
      </c>
      <c r="E7" s="159" t="s">
        <v>5</v>
      </c>
      <c r="F7" s="7">
        <v>2019</v>
      </c>
      <c r="G7" s="7">
        <v>2020</v>
      </c>
      <c r="I7" s="7"/>
    </row>
    <row r="8" spans="1:12" ht="13.5" thickBot="1" x14ac:dyDescent="0.25">
      <c r="A8" s="8" t="s">
        <v>6</v>
      </c>
      <c r="B8" s="8" t="s">
        <v>7</v>
      </c>
      <c r="C8" s="9" t="s">
        <v>8</v>
      </c>
      <c r="D8" s="9" t="s">
        <v>9</v>
      </c>
      <c r="E8" s="160"/>
      <c r="F8" s="9" t="s">
        <v>10</v>
      </c>
      <c r="G8" s="9" t="s">
        <v>8</v>
      </c>
      <c r="I8" s="10" t="s">
        <v>11</v>
      </c>
      <c r="J8" s="11"/>
    </row>
    <row r="9" spans="1:12" x14ac:dyDescent="0.2">
      <c r="A9" s="12" t="s">
        <v>12</v>
      </c>
      <c r="B9" s="12" t="s">
        <v>13</v>
      </c>
      <c r="C9" s="13">
        <f>VLOOKUP(A9,'[1]2013 WORKSHEET'!$A$7:$E$611,3,FALSE)</f>
        <v>116741</v>
      </c>
      <c r="D9" s="13">
        <f>VLOOKUP(A9,'[1]2012 Actuals'!$A$1:$L$1227,9,FALSE)</f>
        <v>60267.07</v>
      </c>
      <c r="E9" s="14">
        <f>+D9/C9</f>
        <v>0.51624596328624905</v>
      </c>
      <c r="F9" s="13">
        <v>60267</v>
      </c>
      <c r="G9" s="15">
        <v>60267</v>
      </c>
      <c r="I9" s="16"/>
      <c r="J9" s="13"/>
    </row>
    <row r="10" spans="1:12" x14ac:dyDescent="0.2">
      <c r="A10" s="12" t="s">
        <v>14</v>
      </c>
      <c r="B10" s="12" t="s">
        <v>15</v>
      </c>
      <c r="C10" s="13">
        <f>VLOOKUP(A10,'[1]2013 WORKSHEET'!$A$7:$E$611,3,FALSE)</f>
        <v>526303</v>
      </c>
      <c r="D10" s="13">
        <f>VLOOKUP(A10,'[1]2012 Actuals'!$A$1:$L$1227,9,FALSE)</f>
        <v>248498</v>
      </c>
      <c r="E10" s="14">
        <f t="shared" ref="E10:E22" si="0">+D10/C10</f>
        <v>0.47215767343146436</v>
      </c>
      <c r="F10" s="13">
        <f>+C10</f>
        <v>526303</v>
      </c>
      <c r="G10" s="15">
        <v>594064</v>
      </c>
      <c r="I10" s="17"/>
      <c r="J10" s="18"/>
    </row>
    <row r="11" spans="1:12" x14ac:dyDescent="0.2">
      <c r="A11" s="12" t="s">
        <v>16</v>
      </c>
      <c r="B11" s="12" t="s">
        <v>17</v>
      </c>
      <c r="C11" s="13"/>
      <c r="D11" s="13"/>
      <c r="E11" s="14"/>
      <c r="F11" s="19"/>
      <c r="G11" s="15"/>
      <c r="I11" s="20"/>
      <c r="J11" s="21"/>
    </row>
    <row r="12" spans="1:12" x14ac:dyDescent="0.2">
      <c r="A12" s="12" t="s">
        <v>18</v>
      </c>
      <c r="B12" s="12" t="s">
        <v>19</v>
      </c>
      <c r="C12" s="22">
        <f>VLOOKUP(A12,'[1]2013 WORKSHEET'!$A$1:$E$616,3,FALSE)</f>
        <v>0</v>
      </c>
      <c r="D12" s="13">
        <f>VLOOKUP(A12,'[1]2012 Actuals'!$A$1:$L$1227,9,FALSE)</f>
        <v>0</v>
      </c>
      <c r="E12" s="14"/>
      <c r="F12" s="23"/>
      <c r="G12" s="24"/>
      <c r="I12" s="25"/>
      <c r="J12" s="21"/>
    </row>
    <row r="13" spans="1:12" x14ac:dyDescent="0.2">
      <c r="A13" s="12" t="s">
        <v>20</v>
      </c>
      <c r="B13" s="26" t="s">
        <v>21</v>
      </c>
      <c r="C13" s="13">
        <f>VLOOKUP(A13,'[1]2013 WORKSHEET'!$A$7:$E$611,3,FALSE)</f>
        <v>4000</v>
      </c>
      <c r="D13" s="27">
        <v>4000</v>
      </c>
      <c r="E13" s="14">
        <f t="shared" si="0"/>
        <v>1</v>
      </c>
      <c r="F13" s="13">
        <v>4000</v>
      </c>
      <c r="G13" s="24">
        <v>4000</v>
      </c>
      <c r="I13" s="27"/>
    </row>
    <row r="14" spans="1:12" x14ac:dyDescent="0.2">
      <c r="A14" s="26" t="s">
        <v>22</v>
      </c>
      <c r="B14" s="28" t="s">
        <v>23</v>
      </c>
      <c r="C14" s="13">
        <f>VLOOKUP(A14,'[1]2013 WORKSHEET'!$A$7:$E$611,3,FALSE)</f>
        <v>6000</v>
      </c>
      <c r="D14" s="27">
        <v>0</v>
      </c>
      <c r="E14" s="29">
        <f t="shared" si="0"/>
        <v>0</v>
      </c>
      <c r="F14" s="27">
        <v>6000</v>
      </c>
      <c r="G14" s="30">
        <v>5000</v>
      </c>
      <c r="H14" s="31"/>
      <c r="I14" s="32"/>
      <c r="J14" s="22"/>
    </row>
    <row r="15" spans="1:12" x14ac:dyDescent="0.2">
      <c r="A15" s="33" t="s">
        <v>24</v>
      </c>
      <c r="B15" s="28" t="s">
        <v>25</v>
      </c>
      <c r="C15" s="13">
        <f>VLOOKUP(A15,'[1]2013 WORKSHEET'!$A$7:$E$611,3,FALSE)</f>
        <v>14325</v>
      </c>
      <c r="D15" s="13">
        <v>8131</v>
      </c>
      <c r="E15" s="14">
        <f t="shared" si="0"/>
        <v>0.56760907504363001</v>
      </c>
      <c r="F15" s="27">
        <v>14325</v>
      </c>
      <c r="G15" s="24">
        <v>14325</v>
      </c>
      <c r="I15" s="17"/>
      <c r="J15" s="22"/>
      <c r="L15" s="34"/>
    </row>
    <row r="16" spans="1:12" x14ac:dyDescent="0.2">
      <c r="A16" s="12" t="s">
        <v>26</v>
      </c>
      <c r="B16" s="12" t="s">
        <v>27</v>
      </c>
      <c r="C16" s="13">
        <f>VLOOKUP(A16,'[1]2013 WORKSHEET'!$A$7:$E$611,3,FALSE)</f>
        <v>6416</v>
      </c>
      <c r="D16" s="13">
        <f>VLOOKUP(A16,'[1]2012 Actuals'!$A$1:$L$1227,9,FALSE)</f>
        <v>0</v>
      </c>
      <c r="E16" s="14">
        <f t="shared" si="0"/>
        <v>0</v>
      </c>
      <c r="F16" s="27">
        <v>6416</v>
      </c>
      <c r="G16" s="24">
        <v>6959.08</v>
      </c>
      <c r="I16" s="17"/>
      <c r="J16" s="22"/>
    </row>
    <row r="17" spans="1:12" hidden="1" x14ac:dyDescent="0.2">
      <c r="A17" s="26" t="s">
        <v>28</v>
      </c>
      <c r="B17" s="26" t="s">
        <v>29</v>
      </c>
      <c r="C17" s="13"/>
      <c r="D17" s="13"/>
      <c r="E17" s="14"/>
      <c r="F17" s="13"/>
      <c r="G17" s="15"/>
      <c r="I17" s="17"/>
      <c r="J17" s="13"/>
    </row>
    <row r="18" spans="1:12" hidden="1" x14ac:dyDescent="0.2">
      <c r="A18" s="12" t="s">
        <v>30</v>
      </c>
      <c r="B18" s="33" t="s">
        <v>31</v>
      </c>
      <c r="C18" s="13"/>
      <c r="D18" s="13"/>
      <c r="E18" s="14"/>
      <c r="F18" s="13"/>
      <c r="G18" s="15"/>
      <c r="I18" s="17"/>
      <c r="J18" s="13"/>
    </row>
    <row r="19" spans="1:12" x14ac:dyDescent="0.2">
      <c r="A19" s="12" t="s">
        <v>32</v>
      </c>
      <c r="B19" s="12" t="s">
        <v>33</v>
      </c>
      <c r="C19" s="13">
        <f>VLOOKUP(A19,'[1]2013 WORKSHEET'!$A$7:$E$611,3,FALSE)</f>
        <v>3672</v>
      </c>
      <c r="D19" s="13">
        <f>VLOOKUP(A19,'[1]2012 Actuals'!$A$1:$L$1227,9,FALSE)</f>
        <v>3600</v>
      </c>
      <c r="E19" s="14">
        <f t="shared" si="0"/>
        <v>0.98039215686274506</v>
      </c>
      <c r="F19" s="13">
        <v>3600</v>
      </c>
      <c r="G19" s="24">
        <v>3600</v>
      </c>
      <c r="I19" s="17"/>
      <c r="J19" s="22"/>
    </row>
    <row r="20" spans="1:12" x14ac:dyDescent="0.2">
      <c r="A20" s="12" t="s">
        <v>34</v>
      </c>
      <c r="B20" s="12" t="s">
        <v>35</v>
      </c>
      <c r="C20" s="13">
        <f>VLOOKUP(A20,'[1]2013 WORKSHEET'!$A$7:$E$611,3,FALSE)</f>
        <v>4539</v>
      </c>
      <c r="D20" s="13">
        <f>VLOOKUP(A20,'[1]2012 Actuals'!$A$1:$L$1227,9,FALSE)</f>
        <v>4550</v>
      </c>
      <c r="E20" s="14">
        <f t="shared" si="0"/>
        <v>1.0024234412866271</v>
      </c>
      <c r="F20" s="13">
        <v>4550</v>
      </c>
      <c r="G20" s="24">
        <v>4550</v>
      </c>
      <c r="I20" s="17"/>
      <c r="J20" s="22"/>
    </row>
    <row r="21" spans="1:12" x14ac:dyDescent="0.2">
      <c r="A21" s="12" t="s">
        <v>36</v>
      </c>
      <c r="B21" s="12" t="s">
        <v>37</v>
      </c>
      <c r="C21" s="13">
        <f>VLOOKUP(A21,'[1]2013 WORKSHEET'!$A$7:$E$611,3,FALSE)</f>
        <v>600</v>
      </c>
      <c r="D21" s="27">
        <f>VLOOKUP(A21,'[1]2012 Actuals'!$A$1:$L$1227,9,FALSE)</f>
        <v>21.07</v>
      </c>
      <c r="E21" s="14">
        <f t="shared" si="0"/>
        <v>3.5116666666666664E-2</v>
      </c>
      <c r="F21" s="35">
        <v>21</v>
      </c>
      <c r="G21" s="24">
        <v>100</v>
      </c>
      <c r="I21" s="36"/>
      <c r="J21" s="22"/>
    </row>
    <row r="22" spans="1:12" x14ac:dyDescent="0.2">
      <c r="A22" s="12" t="s">
        <v>38</v>
      </c>
      <c r="B22" s="12" t="s">
        <v>39</v>
      </c>
      <c r="C22" s="13">
        <f>VLOOKUP(A22,'[1]2013 WORKSHEET'!$A$7:$E$611,3,FALSE)</f>
        <v>3000</v>
      </c>
      <c r="D22" s="13">
        <f>VLOOKUP(A22,'[1]2012 Actuals'!$A$1:$L$1227,9,FALSE)</f>
        <v>6594.87</v>
      </c>
      <c r="E22" s="14">
        <f t="shared" si="0"/>
        <v>2.1982900000000001</v>
      </c>
      <c r="F22" s="23">
        <f>+D22/9*3+D22</f>
        <v>8793.16</v>
      </c>
      <c r="G22" s="24">
        <v>5000</v>
      </c>
      <c r="I22" s="17"/>
      <c r="J22" s="22"/>
    </row>
    <row r="23" spans="1:12" hidden="1" x14ac:dyDescent="0.2">
      <c r="A23" s="12" t="s">
        <v>40</v>
      </c>
      <c r="B23" s="12" t="s">
        <v>41</v>
      </c>
      <c r="C23" s="37">
        <f>VLOOKUP(A23,'[1]2013 WORKSHEET'!$A$1:$E$616,3,FALSE)</f>
        <v>0</v>
      </c>
      <c r="D23" s="13" t="e">
        <f>VLOOKUP(A23,'[1]2012 Actuals'!#REF!,9,FALSE)</f>
        <v>#REF!</v>
      </c>
      <c r="E23" s="37"/>
      <c r="F23" s="13"/>
      <c r="G23" s="38"/>
      <c r="H23" s="17"/>
      <c r="J23" s="22"/>
    </row>
    <row r="24" spans="1:12" hidden="1" x14ac:dyDescent="0.2">
      <c r="A24" s="12" t="s">
        <v>42</v>
      </c>
      <c r="B24" s="12" t="s">
        <v>43</v>
      </c>
      <c r="C24" s="37">
        <f>VLOOKUP(A24,'[1]2013 WORKSHEET'!$A$1:$E$616,3,FALSE)</f>
        <v>0</v>
      </c>
      <c r="D24" s="13" t="e">
        <f>VLOOKUP(A24,'[1]2012 Actuals'!#REF!,9,FALSE)</f>
        <v>#REF!</v>
      </c>
      <c r="E24" s="37"/>
      <c r="F24" s="13"/>
      <c r="G24" s="38"/>
      <c r="H24" s="17"/>
      <c r="J24" s="22"/>
    </row>
    <row r="25" spans="1:12" hidden="1" x14ac:dyDescent="0.2">
      <c r="A25" s="26" t="s">
        <v>44</v>
      </c>
      <c r="B25" s="26" t="s">
        <v>45</v>
      </c>
      <c r="C25" s="37">
        <f>VLOOKUP(A25,'[1]2013 WORKSHEET'!$A$1:$E$616,3,FALSE)</f>
        <v>0</v>
      </c>
      <c r="D25" s="13" t="e">
        <f>VLOOKUP(A25,'[1]2012 Actuals'!#REF!,9,FALSE)</f>
        <v>#REF!</v>
      </c>
      <c r="E25" s="37"/>
      <c r="F25" s="13"/>
      <c r="G25" s="38"/>
      <c r="H25" s="17"/>
      <c r="J25" s="22"/>
    </row>
    <row r="26" spans="1:12" hidden="1" x14ac:dyDescent="0.2">
      <c r="A26" s="26" t="s">
        <v>46</v>
      </c>
      <c r="B26" s="26" t="s">
        <v>47</v>
      </c>
      <c r="C26" s="37">
        <f>VLOOKUP(A26,'[1]2013 WORKSHEET'!$A$1:$E$616,3,FALSE)</f>
        <v>0</v>
      </c>
      <c r="D26" s="13" t="e">
        <f>VLOOKUP(A26,'[1]2012 Actuals'!#REF!,9,FALSE)</f>
        <v>#REF!</v>
      </c>
      <c r="E26" s="37"/>
      <c r="F26" s="13"/>
      <c r="G26" s="38"/>
      <c r="H26" s="17"/>
      <c r="J26" s="13"/>
      <c r="K26" s="17"/>
    </row>
    <row r="27" spans="1:12" hidden="1" x14ac:dyDescent="0.2">
      <c r="A27" s="26" t="s">
        <v>48</v>
      </c>
      <c r="B27" s="26" t="s">
        <v>49</v>
      </c>
      <c r="C27" s="37">
        <f>VLOOKUP(A27,'[1]2013 WORKSHEET'!$A$1:$E$616,3,FALSE)</f>
        <v>0</v>
      </c>
      <c r="D27" s="13" t="e">
        <f>VLOOKUP(A27,'[1]2012 Actuals'!#REF!,9,FALSE)</f>
        <v>#REF!</v>
      </c>
      <c r="E27" s="37"/>
      <c r="F27" s="13"/>
      <c r="G27" s="38"/>
      <c r="H27" s="17"/>
      <c r="I27" s="16"/>
      <c r="J27" s="22"/>
      <c r="K27" s="34"/>
    </row>
    <row r="28" spans="1:12" hidden="1" x14ac:dyDescent="0.2">
      <c r="A28" s="12" t="s">
        <v>50</v>
      </c>
      <c r="B28" s="12" t="s">
        <v>51</v>
      </c>
      <c r="C28" s="37">
        <f>VLOOKUP(A28,'[1]2013 WORKSHEET'!$A$1:$E$616,3,FALSE)</f>
        <v>0</v>
      </c>
      <c r="D28" s="13" t="e">
        <f>VLOOKUP(A28,'[1]2012 Actuals'!#REF!,9,FALSE)</f>
        <v>#REF!</v>
      </c>
      <c r="E28" s="37"/>
      <c r="F28" s="13"/>
      <c r="G28" s="38"/>
      <c r="H28" s="17"/>
      <c r="I28" s="16"/>
    </row>
    <row r="29" spans="1:12" hidden="1" x14ac:dyDescent="0.2">
      <c r="A29" s="26" t="s">
        <v>52</v>
      </c>
      <c r="B29" s="26" t="s">
        <v>53</v>
      </c>
      <c r="C29" s="37">
        <f>VLOOKUP(A29,'[1]2013 WORKSHEET'!$A$1:$E$616,3,FALSE)</f>
        <v>0</v>
      </c>
      <c r="D29" s="13" t="e">
        <f>VLOOKUP(A29,'[1]2012 Actuals'!#REF!,9,FALSE)</f>
        <v>#REF!</v>
      </c>
      <c r="E29" s="37"/>
      <c r="F29" s="13"/>
      <c r="G29" s="38"/>
      <c r="H29" s="17"/>
      <c r="I29" s="16"/>
      <c r="L29" s="16"/>
    </row>
    <row r="30" spans="1:12" hidden="1" x14ac:dyDescent="0.2">
      <c r="A30" s="26"/>
      <c r="B30" s="39" t="s">
        <v>54</v>
      </c>
      <c r="C30" s="37"/>
      <c r="D30" s="13"/>
      <c r="E30" s="37"/>
      <c r="F30" s="13"/>
      <c r="G30" s="38"/>
      <c r="H30" s="17"/>
      <c r="I30" s="16"/>
      <c r="J30" s="34"/>
      <c r="K30" s="34"/>
      <c r="L30" s="16"/>
    </row>
    <row r="31" spans="1:12" hidden="1" x14ac:dyDescent="0.2">
      <c r="A31" s="12" t="s">
        <v>55</v>
      </c>
      <c r="B31" s="12" t="s">
        <v>56</v>
      </c>
      <c r="C31" s="37">
        <f>VLOOKUP(A31,'[1]2013 WORKSHEET'!$A$1:$E$616,3,FALSE)</f>
        <v>0</v>
      </c>
      <c r="D31" s="13" t="e">
        <f>VLOOKUP(A31,'[1]2012 Actuals'!#REF!,9,FALSE)</f>
        <v>#REF!</v>
      </c>
      <c r="E31" s="37"/>
      <c r="F31" s="13"/>
      <c r="G31" s="38"/>
      <c r="H31" s="17"/>
      <c r="I31" s="17"/>
      <c r="J31" s="16"/>
    </row>
    <row r="32" spans="1:12" hidden="1" x14ac:dyDescent="0.2">
      <c r="A32" s="26" t="s">
        <v>57</v>
      </c>
      <c r="B32" s="26" t="s">
        <v>58</v>
      </c>
      <c r="C32" s="37">
        <f>VLOOKUP(A32,'[1]2013 WORKSHEET'!$A$1:$E$616,3,FALSE)</f>
        <v>0</v>
      </c>
      <c r="D32" s="13" t="e">
        <f>VLOOKUP(A32,'[1]2012 Actuals'!#REF!,9,FALSE)</f>
        <v>#REF!</v>
      </c>
      <c r="E32" s="37"/>
      <c r="F32" s="13"/>
      <c r="G32" s="38"/>
      <c r="H32" s="17"/>
    </row>
    <row r="33" spans="1:15" hidden="1" x14ac:dyDescent="0.2">
      <c r="A33" s="12" t="s">
        <v>59</v>
      </c>
      <c r="B33" s="12" t="s">
        <v>60</v>
      </c>
      <c r="C33" s="37">
        <f>VLOOKUP(A33,'[1]2013 WORKSHEET'!$A$1:$E$616,3,FALSE)</f>
        <v>0</v>
      </c>
      <c r="D33" s="13" t="e">
        <f>VLOOKUP(A33,'[1]2012 Actuals'!#REF!,9,FALSE)</f>
        <v>#REF!</v>
      </c>
      <c r="E33" s="37"/>
      <c r="F33" s="13"/>
      <c r="G33" s="38"/>
      <c r="H33" s="17"/>
    </row>
    <row r="34" spans="1:15" hidden="1" x14ac:dyDescent="0.2">
      <c r="A34" s="12" t="s">
        <v>61</v>
      </c>
      <c r="B34" s="12" t="s">
        <v>62</v>
      </c>
      <c r="C34" s="37">
        <f>VLOOKUP(A34,'[1]2013 WORKSHEET'!$A$1:$E$616,3,FALSE)</f>
        <v>0</v>
      </c>
      <c r="D34" s="13" t="e">
        <f>VLOOKUP(A34,'[1]2012 Actuals'!#REF!,9,FALSE)</f>
        <v>#REF!</v>
      </c>
      <c r="E34" s="37"/>
      <c r="F34" s="13"/>
      <c r="G34" s="38"/>
      <c r="H34" s="17"/>
      <c r="J34" s="22"/>
      <c r="M34" s="40"/>
      <c r="O34" s="16"/>
    </row>
    <row r="35" spans="1:15" hidden="1" x14ac:dyDescent="0.2">
      <c r="A35" s="12" t="s">
        <v>63</v>
      </c>
      <c r="B35" s="12" t="s">
        <v>64</v>
      </c>
      <c r="C35" s="37">
        <f>VLOOKUP(A35,'[1]2013 WORKSHEET'!$A$1:$E$616,3,FALSE)</f>
        <v>0</v>
      </c>
      <c r="D35" s="13" t="e">
        <f>VLOOKUP(A35,'[1]2012 Actuals'!#REF!,9,FALSE)</f>
        <v>#REF!</v>
      </c>
      <c r="E35" s="37"/>
      <c r="F35" s="13"/>
      <c r="G35" s="38"/>
      <c r="H35" s="17"/>
      <c r="J35" s="22"/>
      <c r="M35" s="41"/>
    </row>
    <row r="36" spans="1:15" hidden="1" x14ac:dyDescent="0.2">
      <c r="A36" s="12" t="s">
        <v>65</v>
      </c>
      <c r="B36" s="12" t="s">
        <v>66</v>
      </c>
      <c r="C36" s="37">
        <f>VLOOKUP(A36,'[1]2013 WORKSHEET'!$A$1:$E$616,3,FALSE)</f>
        <v>0</v>
      </c>
      <c r="D36" s="13" t="e">
        <f>VLOOKUP(A36,'[1]2012 Actuals'!#REF!,9,FALSE)</f>
        <v>#REF!</v>
      </c>
      <c r="E36" s="37"/>
      <c r="F36" s="13"/>
      <c r="G36" s="38"/>
      <c r="H36" s="17"/>
      <c r="J36" s="22"/>
      <c r="M36" s="41"/>
    </row>
    <row r="37" spans="1:15" ht="13.5" hidden="1" customHeight="1" x14ac:dyDescent="0.2">
      <c r="A37" s="12" t="s">
        <v>67</v>
      </c>
      <c r="B37" s="12" t="s">
        <v>68</v>
      </c>
      <c r="C37" s="37">
        <f>VLOOKUP(A37,'[1]2013 WORKSHEET'!$A$1:$E$616,3,FALSE)</f>
        <v>0</v>
      </c>
      <c r="D37" s="13" t="e">
        <f>VLOOKUP(A37,'[1]2012 Actuals'!#REF!,9,FALSE)</f>
        <v>#REF!</v>
      </c>
      <c r="E37" s="37"/>
      <c r="F37" s="13"/>
      <c r="G37" s="38"/>
      <c r="H37" s="17"/>
      <c r="J37" s="42"/>
      <c r="L37" s="26"/>
      <c r="M37" s="41"/>
    </row>
    <row r="38" spans="1:15" ht="13.5" customHeight="1" x14ac:dyDescent="0.2">
      <c r="A38" s="43"/>
      <c r="B38" s="44" t="s">
        <v>69</v>
      </c>
      <c r="C38" s="45"/>
      <c r="D38" s="46"/>
      <c r="E38" s="46"/>
      <c r="F38" s="46"/>
      <c r="G38" s="47"/>
      <c r="H38" s="17"/>
      <c r="J38" s="42"/>
      <c r="L38" s="26"/>
      <c r="M38" s="41"/>
    </row>
    <row r="39" spans="1:15" x14ac:dyDescent="0.2">
      <c r="A39" s="12" t="s">
        <v>70</v>
      </c>
      <c r="B39" s="12" t="s">
        <v>71</v>
      </c>
      <c r="C39" s="22">
        <f>VLOOKUP(A39,'[1]2013 WORKSHEET'!$A$1:$E$616,3,FALSE)</f>
        <v>20000</v>
      </c>
      <c r="D39" s="13">
        <f>VLOOKUP(A39,'[1]2012 Actuals'!$A$1:$L$1227,9,FALSE)</f>
        <v>29605</v>
      </c>
      <c r="E39" s="14">
        <f>+D39/C39</f>
        <v>1.4802500000000001</v>
      </c>
      <c r="F39" s="48">
        <v>32845</v>
      </c>
      <c r="G39" s="30">
        <v>26886</v>
      </c>
      <c r="H39" s="17"/>
      <c r="J39" s="42"/>
      <c r="M39" s="41"/>
    </row>
    <row r="40" spans="1:15" x14ac:dyDescent="0.2">
      <c r="A40" s="12" t="s">
        <v>72</v>
      </c>
      <c r="B40" s="12" t="s">
        <v>73</v>
      </c>
      <c r="C40" s="22">
        <f>VLOOKUP(A40,'[1]2013 WORKSHEET'!$A$1:$E$616,3,FALSE)</f>
        <v>1000</v>
      </c>
      <c r="D40" s="13">
        <f>VLOOKUP(A40,'[1]2012 Actuals'!$A$1:$L$1227,9,FALSE)</f>
        <v>1616.25</v>
      </c>
      <c r="E40" s="14">
        <f t="shared" ref="E40:E63" si="1">+D40/C40</f>
        <v>1.61625</v>
      </c>
      <c r="F40" s="48">
        <v>1616</v>
      </c>
      <c r="G40" s="24">
        <v>1602</v>
      </c>
      <c r="H40" s="17"/>
      <c r="I40" s="16"/>
      <c r="J40" s="42"/>
      <c r="M40" s="41"/>
    </row>
    <row r="41" spans="1:15" x14ac:dyDescent="0.2">
      <c r="A41" s="12" t="s">
        <v>74</v>
      </c>
      <c r="B41" s="12" t="s">
        <v>75</v>
      </c>
      <c r="C41" s="22">
        <f>VLOOKUP(A41,'[1]2013 WORKSHEET'!$A$1:$E$616,3,FALSE)</f>
        <v>1545</v>
      </c>
      <c r="D41" s="13">
        <f>VLOOKUP(A41,'[1]2012 Actuals'!$A$1:$L$1227,9,FALSE)</f>
        <v>2280</v>
      </c>
      <c r="E41" s="14">
        <f t="shared" si="1"/>
        <v>1.4757281553398058</v>
      </c>
      <c r="F41" s="48">
        <v>2280</v>
      </c>
      <c r="G41" s="24">
        <v>1946</v>
      </c>
      <c r="H41" s="17"/>
      <c r="I41" s="16"/>
      <c r="J41" s="22"/>
      <c r="M41" s="41"/>
    </row>
    <row r="42" spans="1:15" x14ac:dyDescent="0.2">
      <c r="A42" s="12" t="s">
        <v>76</v>
      </c>
      <c r="B42" s="12" t="s">
        <v>77</v>
      </c>
      <c r="C42" s="22">
        <f>VLOOKUP(A42,'[1]2013 WORKSHEET'!$A$1:$E$616,3,FALSE)</f>
        <v>24000</v>
      </c>
      <c r="D42" s="13">
        <f>VLOOKUP(A42,'[1]2012 Actuals'!$A$1:$L$1227,9,FALSE)</f>
        <v>15280</v>
      </c>
      <c r="E42" s="14">
        <f t="shared" si="1"/>
        <v>0.63666666666666671</v>
      </c>
      <c r="F42" s="48">
        <f>+D42/9*1.5+D42</f>
        <v>17826.666666666668</v>
      </c>
      <c r="G42" s="24">
        <v>21529</v>
      </c>
      <c r="H42" s="17"/>
      <c r="I42" s="16"/>
      <c r="J42" s="22"/>
      <c r="M42" s="41"/>
    </row>
    <row r="43" spans="1:15" x14ac:dyDescent="0.2">
      <c r="A43" s="12" t="s">
        <v>78</v>
      </c>
      <c r="B43" s="12" t="s">
        <v>79</v>
      </c>
      <c r="C43" s="22">
        <f>VLOOKUP(A43,'[1]2013 WORKSHEET'!$A$1:$E$616,3,FALSE)</f>
        <v>56000</v>
      </c>
      <c r="D43" s="13">
        <f>VLOOKUP(A43,'[1]2012 Actuals'!$A$1:$L$1227,9,FALSE)</f>
        <v>49895</v>
      </c>
      <c r="E43" s="14">
        <f t="shared" si="1"/>
        <v>0.89098214285714283</v>
      </c>
      <c r="F43" s="48">
        <v>55000</v>
      </c>
      <c r="G43" s="30">
        <v>49124</v>
      </c>
      <c r="H43" s="17"/>
      <c r="I43" s="16"/>
      <c r="J43" s="22"/>
      <c r="M43" s="41"/>
    </row>
    <row r="44" spans="1:15" x14ac:dyDescent="0.2">
      <c r="A44" s="12" t="s">
        <v>80</v>
      </c>
      <c r="B44" s="12" t="s">
        <v>81</v>
      </c>
      <c r="C44" s="22">
        <f>VLOOKUP(A44,'[1]2013 WORKSHEET'!$A$1:$E$616,3,FALSE)</f>
        <v>0</v>
      </c>
      <c r="D44" s="13">
        <f>VLOOKUP(A44,'[1]2012 Actuals'!$A$1:$L$1227,9,FALSE)</f>
        <v>0</v>
      </c>
      <c r="E44" s="14"/>
      <c r="F44" s="48"/>
      <c r="G44" s="68"/>
      <c r="H44" s="17"/>
      <c r="J44" s="22"/>
      <c r="M44" s="41"/>
    </row>
    <row r="45" spans="1:15" x14ac:dyDescent="0.2">
      <c r="A45" s="12" t="s">
        <v>82</v>
      </c>
      <c r="B45" s="12" t="s">
        <v>83</v>
      </c>
      <c r="C45" s="22">
        <f>VLOOKUP(A45,'[1]2013 WORKSHEET'!$A$1:$E$616,3,FALSE)</f>
        <v>0</v>
      </c>
      <c r="D45" s="13">
        <f>VLOOKUP(A45,'[1]2012 Actuals'!$A$1:$L$1227,9,FALSE)</f>
        <v>0</v>
      </c>
      <c r="E45" s="14"/>
      <c r="F45" s="48"/>
      <c r="G45" s="24">
        <v>0</v>
      </c>
      <c r="H45" s="17"/>
      <c r="J45" s="22"/>
      <c r="M45" s="41"/>
    </row>
    <row r="46" spans="1:15" x14ac:dyDescent="0.2">
      <c r="A46" s="12" t="s">
        <v>84</v>
      </c>
      <c r="B46" s="12" t="s">
        <v>85</v>
      </c>
      <c r="C46" s="22">
        <f>VLOOKUP(A46,'[1]2013 WORKSHEET'!$A$1:$E$616,3,FALSE)</f>
        <v>0</v>
      </c>
      <c r="D46" s="13">
        <f>VLOOKUP(A46,'[1]2012 Actuals'!$A$1:$L$1227,9,FALSE)</f>
        <v>0</v>
      </c>
      <c r="E46" s="14"/>
      <c r="F46" s="48"/>
      <c r="G46" s="24">
        <v>0</v>
      </c>
      <c r="H46" s="17"/>
      <c r="J46" s="22"/>
      <c r="M46" s="41"/>
    </row>
    <row r="47" spans="1:15" x14ac:dyDescent="0.2">
      <c r="A47" s="12" t="s">
        <v>86</v>
      </c>
      <c r="B47" s="12" t="s">
        <v>87</v>
      </c>
      <c r="C47" s="22">
        <f>VLOOKUP(A47,'[1]2013 WORKSHEET'!$A$1:$E$616,3,FALSE)</f>
        <v>0</v>
      </c>
      <c r="D47" s="13">
        <f>VLOOKUP(A47,'[1]2012 Actuals'!$A$1:$L$1227,9,FALSE)</f>
        <v>0</v>
      </c>
      <c r="E47" s="14"/>
      <c r="F47" s="48"/>
      <c r="G47" s="24">
        <v>0</v>
      </c>
      <c r="H47" s="17"/>
      <c r="J47" s="22"/>
      <c r="M47" s="41"/>
    </row>
    <row r="48" spans="1:15" x14ac:dyDescent="0.2">
      <c r="A48" s="12" t="s">
        <v>88</v>
      </c>
      <c r="B48" s="12" t="s">
        <v>89</v>
      </c>
      <c r="C48" s="22">
        <f>VLOOKUP(A48,'[1]2013 WORKSHEET'!$A$1:$E$616,3,FALSE)</f>
        <v>900</v>
      </c>
      <c r="D48" s="13">
        <f>VLOOKUP(A48,'[1]2012 Actuals'!$A$1:$L$1227,9,FALSE)</f>
        <v>900</v>
      </c>
      <c r="E48" s="14">
        <f t="shared" si="1"/>
        <v>1</v>
      </c>
      <c r="F48" s="48">
        <f>+D48/9*1.5+D48</f>
        <v>1050</v>
      </c>
      <c r="G48" s="24">
        <v>738</v>
      </c>
      <c r="H48" s="17"/>
      <c r="J48" s="22"/>
      <c r="M48" s="41"/>
    </row>
    <row r="49" spans="1:13" x14ac:dyDescent="0.2">
      <c r="A49" s="12" t="s">
        <v>90</v>
      </c>
      <c r="B49" s="26" t="s">
        <v>91</v>
      </c>
      <c r="C49" s="49">
        <f>VLOOKUP(A49,'[1]2013 WORKSHEET'!$A$1:$E$616,3,FALSE)</f>
        <v>10625</v>
      </c>
      <c r="D49" s="27">
        <f>VLOOKUP(A49,'[1]2012 Actuals'!$A$1:$L$1227,9,FALSE)</f>
        <v>4470</v>
      </c>
      <c r="E49" s="29">
        <f t="shared" si="1"/>
        <v>0.42070588235294115</v>
      </c>
      <c r="F49" s="48">
        <f>+D49/9*1.5+D49</f>
        <v>5215</v>
      </c>
      <c r="G49" s="24">
        <v>3316.75</v>
      </c>
      <c r="H49" s="17"/>
      <c r="I49" s="16"/>
      <c r="J49" s="22"/>
      <c r="M49" s="41"/>
    </row>
    <row r="50" spans="1:13" ht="12.75" customHeight="1" x14ac:dyDescent="0.2">
      <c r="A50" s="12" t="s">
        <v>92</v>
      </c>
      <c r="B50" s="12" t="s">
        <v>93</v>
      </c>
      <c r="C50" s="22">
        <f>VLOOKUP(A50,'[1]2013 WORKSHEET'!$A$1:$E$616,3,FALSE)</f>
        <v>720</v>
      </c>
      <c r="D50" s="13">
        <v>720</v>
      </c>
      <c r="E50" s="14">
        <f t="shared" si="1"/>
        <v>1</v>
      </c>
      <c r="F50" s="48">
        <v>1080</v>
      </c>
      <c r="G50" s="24">
        <v>420</v>
      </c>
      <c r="H50" s="17"/>
      <c r="J50" s="42"/>
      <c r="M50" s="41"/>
    </row>
    <row r="51" spans="1:13" x14ac:dyDescent="0.2">
      <c r="A51" s="12" t="s">
        <v>94</v>
      </c>
      <c r="B51" s="12" t="s">
        <v>95</v>
      </c>
      <c r="C51" s="22">
        <f>VLOOKUP(A51,'[1]2013 WORKSHEET'!$A$1:$E$616,3,FALSE)</f>
        <v>0</v>
      </c>
      <c r="D51" s="13">
        <f>VLOOKUP(A51,'[1]2012 Actuals'!$A$1:$L$1227,9,FALSE)</f>
        <v>1000</v>
      </c>
      <c r="E51" s="14"/>
      <c r="F51" s="48">
        <v>1000</v>
      </c>
      <c r="G51" s="24">
        <v>618</v>
      </c>
      <c r="H51" s="17"/>
      <c r="J51" s="42"/>
      <c r="M51" s="41"/>
    </row>
    <row r="52" spans="1:13" x14ac:dyDescent="0.2">
      <c r="A52" s="43"/>
      <c r="B52" s="44" t="s">
        <v>96</v>
      </c>
      <c r="C52" s="45"/>
      <c r="D52" s="45"/>
      <c r="E52" s="45"/>
      <c r="F52" s="45"/>
      <c r="G52" s="50"/>
      <c r="H52" s="17"/>
      <c r="J52" s="22"/>
      <c r="M52" s="41"/>
    </row>
    <row r="53" spans="1:13" x14ac:dyDescent="0.2">
      <c r="A53" s="12" t="s">
        <v>97</v>
      </c>
      <c r="B53" s="12" t="s">
        <v>98</v>
      </c>
      <c r="C53" s="22">
        <f>VLOOKUP(A53,'[1]2013 WORKSHEET'!$A$1:$E$616,3,FALSE)</f>
        <v>5000</v>
      </c>
      <c r="D53" s="13">
        <f>VLOOKUP(A53,'[1]2012 Actuals'!$A$1:$L$1227,9,FALSE)</f>
        <v>2880</v>
      </c>
      <c r="E53" s="14">
        <f t="shared" si="1"/>
        <v>0.57599999999999996</v>
      </c>
      <c r="F53" s="48">
        <f>+D53/9*1.5+D53</f>
        <v>3360</v>
      </c>
      <c r="G53" s="24">
        <v>4635</v>
      </c>
      <c r="H53" s="17"/>
      <c r="J53" s="22"/>
      <c r="M53" s="41"/>
    </row>
    <row r="54" spans="1:13" x14ac:dyDescent="0.2">
      <c r="A54" s="12" t="s">
        <v>99</v>
      </c>
      <c r="B54" s="12" t="s">
        <v>100</v>
      </c>
      <c r="C54" s="22">
        <f>VLOOKUP(A54,'[1]2013 WORKSHEET'!$A$1:$E$616,3,FALSE)</f>
        <v>1500</v>
      </c>
      <c r="D54" s="13">
        <f>VLOOKUP(A54,'[1]2012 Actuals'!$A$1:$L$1227,9,FALSE)</f>
        <v>3210</v>
      </c>
      <c r="E54" s="14">
        <f t="shared" si="1"/>
        <v>2.14</v>
      </c>
      <c r="F54" s="48">
        <f t="shared" ref="F54:F63" si="2">+D54/9*1.5+D54</f>
        <v>3745</v>
      </c>
      <c r="G54" s="24">
        <v>2947</v>
      </c>
      <c r="H54" s="17"/>
      <c r="J54" s="22"/>
      <c r="M54" s="41"/>
    </row>
    <row r="55" spans="1:13" x14ac:dyDescent="0.2">
      <c r="A55" s="12" t="s">
        <v>101</v>
      </c>
      <c r="B55" s="12" t="s">
        <v>102</v>
      </c>
      <c r="C55" s="22">
        <f>VLOOKUP(A55,'[1]2013 WORKSHEET'!$A$1:$E$616,3,FALSE)</f>
        <v>3500</v>
      </c>
      <c r="D55" s="13">
        <f>VLOOKUP(A55,'[1]2012 Actuals'!$A$1:$L$1227,9,FALSE)</f>
        <v>2000</v>
      </c>
      <c r="E55" s="14">
        <f t="shared" si="1"/>
        <v>0.5714285714285714</v>
      </c>
      <c r="F55" s="48">
        <f t="shared" si="2"/>
        <v>2333.3333333333335</v>
      </c>
      <c r="G55" s="24">
        <v>3295</v>
      </c>
      <c r="H55" s="17"/>
      <c r="J55" s="22"/>
      <c r="M55" s="41"/>
    </row>
    <row r="56" spans="1:13" x14ac:dyDescent="0.2">
      <c r="A56" s="12" t="s">
        <v>103</v>
      </c>
      <c r="B56" s="12" t="s">
        <v>104</v>
      </c>
      <c r="C56" s="22">
        <f>VLOOKUP(A56,'[1]2013 WORKSHEET'!$A$1:$E$616,3,FALSE)</f>
        <v>0</v>
      </c>
      <c r="D56" s="13">
        <f>VLOOKUP(A56,'[1]2012 Actuals'!$A$1:$L$1227,9,FALSE)</f>
        <v>0</v>
      </c>
      <c r="E56" s="14"/>
      <c r="F56" s="48">
        <f t="shared" si="2"/>
        <v>0</v>
      </c>
      <c r="G56" s="24"/>
      <c r="H56" s="17"/>
      <c r="J56" s="22"/>
      <c r="M56" s="41"/>
    </row>
    <row r="57" spans="1:13" x14ac:dyDescent="0.2">
      <c r="A57" s="12" t="s">
        <v>105</v>
      </c>
      <c r="B57" s="12" t="s">
        <v>106</v>
      </c>
      <c r="C57" s="22">
        <f>VLOOKUP(A57,'[1]2013 WORKSHEET'!$A$1:$E$616,3,FALSE)</f>
        <v>0</v>
      </c>
      <c r="D57" s="13">
        <f>VLOOKUP(A57,'[1]2012 Actuals'!$A$1:$L$1227,9,FALSE)</f>
        <v>0</v>
      </c>
      <c r="E57" s="14"/>
      <c r="F57" s="48">
        <f t="shared" si="2"/>
        <v>0</v>
      </c>
      <c r="G57" s="24"/>
      <c r="H57" s="17"/>
      <c r="I57" s="34"/>
      <c r="J57" s="22"/>
      <c r="M57" s="41"/>
    </row>
    <row r="58" spans="1:13" x14ac:dyDescent="0.2">
      <c r="A58" s="12" t="s">
        <v>107</v>
      </c>
      <c r="B58" s="12" t="s">
        <v>108</v>
      </c>
      <c r="C58" s="22">
        <f>VLOOKUP(A58,'[1]2013 WORKSHEET'!$A$1:$E$616,3,FALSE)</f>
        <v>1200</v>
      </c>
      <c r="D58" s="13">
        <f>VLOOKUP(A58,'[1]2012 Actuals'!$A$1:$L$1227,9,FALSE)</f>
        <v>900</v>
      </c>
      <c r="E58" s="14">
        <f t="shared" si="1"/>
        <v>0.75</v>
      </c>
      <c r="F58" s="48">
        <f t="shared" si="2"/>
        <v>1050</v>
      </c>
      <c r="G58" s="24">
        <v>1421</v>
      </c>
      <c r="H58" s="17"/>
      <c r="I58" s="51"/>
      <c r="J58" s="22"/>
      <c r="M58" s="41"/>
    </row>
    <row r="59" spans="1:13" x14ac:dyDescent="0.2">
      <c r="A59" s="12" t="s">
        <v>109</v>
      </c>
      <c r="B59" s="12" t="s">
        <v>110</v>
      </c>
      <c r="C59" s="22">
        <f>VLOOKUP(A59,'[1]2013 WORKSHEET'!$A$1:$E$616,3,FALSE)</f>
        <v>360</v>
      </c>
      <c r="D59" s="13">
        <f>VLOOKUP(A59,'[1]2012 Actuals'!$A$1:$L$1227,9,FALSE)</f>
        <v>1440</v>
      </c>
      <c r="E59" s="14">
        <f t="shared" si="1"/>
        <v>4</v>
      </c>
      <c r="F59" s="48">
        <f t="shared" si="2"/>
        <v>1680</v>
      </c>
      <c r="G59" s="24">
        <v>795</v>
      </c>
      <c r="H59" s="17"/>
      <c r="I59" s="34"/>
      <c r="J59" s="22"/>
      <c r="M59" s="41"/>
    </row>
    <row r="60" spans="1:13" x14ac:dyDescent="0.2">
      <c r="A60" s="12" t="s">
        <v>111</v>
      </c>
      <c r="B60" s="12" t="s">
        <v>112</v>
      </c>
      <c r="C60" s="22">
        <f>VLOOKUP(A60,'[1]2013 WORKSHEET'!$A$1:$E$616,3,FALSE)</f>
        <v>0</v>
      </c>
      <c r="D60" s="13">
        <f>VLOOKUP(A60,'[1]2012 Actuals'!$A$1:$L$1227,9,FALSE)</f>
        <v>0</v>
      </c>
      <c r="E60" s="13"/>
      <c r="F60" s="48">
        <f t="shared" si="2"/>
        <v>0</v>
      </c>
      <c r="G60" s="24">
        <v>750</v>
      </c>
      <c r="H60" s="17"/>
      <c r="I60" s="34"/>
      <c r="J60" s="22"/>
      <c r="M60" s="41"/>
    </row>
    <row r="61" spans="1:13" x14ac:dyDescent="0.2">
      <c r="A61" s="12" t="s">
        <v>113</v>
      </c>
      <c r="B61" s="12" t="s">
        <v>114</v>
      </c>
      <c r="C61" s="22">
        <f>VLOOKUP(A61,'[1]2013 WORKSHEET'!$A$1:$E$616,3,FALSE)</f>
        <v>2200</v>
      </c>
      <c r="D61" s="27">
        <f>VLOOKUP(A61,'[1]2012 Actuals'!$A$1:$L$1227,9,FALSE)</f>
        <v>2600</v>
      </c>
      <c r="E61" s="14">
        <f t="shared" si="1"/>
        <v>1.1818181818181819</v>
      </c>
      <c r="F61" s="48">
        <f t="shared" si="2"/>
        <v>3033.3333333333335</v>
      </c>
      <c r="G61" s="24">
        <v>2266</v>
      </c>
      <c r="H61" s="17"/>
      <c r="I61" s="17"/>
      <c r="J61" s="22"/>
      <c r="M61" s="41"/>
    </row>
    <row r="62" spans="1:13" x14ac:dyDescent="0.2">
      <c r="A62" s="12" t="s">
        <v>115</v>
      </c>
      <c r="B62" s="12" t="s">
        <v>116</v>
      </c>
      <c r="C62" s="22">
        <f>VLOOKUP(A62,'[1]2013 WORKSHEET'!$A$1:$E$616,3,FALSE)</f>
        <v>1400</v>
      </c>
      <c r="D62" s="13">
        <f>VLOOKUP(A62,'[1]2012 Actuals'!$A$1:$L$1227,9,FALSE)</f>
        <v>1150</v>
      </c>
      <c r="E62" s="14">
        <f t="shared" si="1"/>
        <v>0.8214285714285714</v>
      </c>
      <c r="F62" s="48">
        <f t="shared" si="2"/>
        <v>1341.6666666666667</v>
      </c>
      <c r="G62" s="24">
        <v>971</v>
      </c>
      <c r="H62" s="17"/>
      <c r="I62" s="17"/>
      <c r="J62" s="22"/>
      <c r="M62" s="41"/>
    </row>
    <row r="63" spans="1:13" x14ac:dyDescent="0.2">
      <c r="A63" s="52" t="s">
        <v>117</v>
      </c>
      <c r="B63" s="33" t="s">
        <v>118</v>
      </c>
      <c r="C63" s="22">
        <f>VLOOKUP(A63,'[1]2013 WORKSHEET'!$A$1:$E$616,3,FALSE)</f>
        <v>6750</v>
      </c>
      <c r="D63" s="27">
        <f>VLOOKUP(A63,'[1]2012 Actuals'!$A$1:$L$1227,9,FALSE)</f>
        <v>3750</v>
      </c>
      <c r="E63" s="14">
        <f t="shared" si="1"/>
        <v>0.55555555555555558</v>
      </c>
      <c r="F63" s="48">
        <f t="shared" si="2"/>
        <v>4375</v>
      </c>
      <c r="G63" s="24">
        <v>3341</v>
      </c>
      <c r="I63" s="16"/>
      <c r="J63" s="22"/>
      <c r="M63" s="41"/>
    </row>
    <row r="64" spans="1:13" ht="13.5" thickBot="1" x14ac:dyDescent="0.25">
      <c r="B64" s="53" t="s">
        <v>119</v>
      </c>
      <c r="C64" s="54">
        <f>SUBTOTAL(109,C9:C63)</f>
        <v>822296</v>
      </c>
      <c r="D64" s="55">
        <f>SUBTOTAL(109,D9:D63)</f>
        <v>459358.26</v>
      </c>
      <c r="E64" s="55"/>
      <c r="F64" s="55">
        <f>SUM(F9:F22)</f>
        <v>634275.16</v>
      </c>
      <c r="G64" s="55">
        <f>SUBTOTAL(109,G9:G63)</f>
        <v>824465.83</v>
      </c>
      <c r="J64" s="22"/>
      <c r="M64" s="41"/>
    </row>
    <row r="65" spans="1:14" ht="14.25" thickTop="1" thickBot="1" x14ac:dyDescent="0.25">
      <c r="B65" s="53" t="s">
        <v>120</v>
      </c>
      <c r="C65" s="56">
        <f>+C154</f>
        <v>822296.86999999988</v>
      </c>
      <c r="D65" s="57">
        <f>+D154</f>
        <v>589950.70000000007</v>
      </c>
      <c r="E65" s="57"/>
      <c r="F65" s="57">
        <f>+F154</f>
        <v>765728.76</v>
      </c>
      <c r="G65" s="57">
        <f>G154</f>
        <v>824466.17927005014</v>
      </c>
      <c r="J65" s="22"/>
      <c r="M65" s="41"/>
    </row>
    <row r="66" spans="1:14" ht="13.5" thickTop="1" x14ac:dyDescent="0.2">
      <c r="B66" s="58"/>
      <c r="C66" s="22"/>
      <c r="D66" s="22"/>
      <c r="E66" s="22"/>
      <c r="F66" s="22"/>
      <c r="G66" s="22"/>
      <c r="I66" s="34"/>
      <c r="J66" s="22"/>
      <c r="M66" s="41"/>
    </row>
    <row r="67" spans="1:14" ht="13.5" thickBot="1" x14ac:dyDescent="0.25">
      <c r="B67" s="53" t="s">
        <v>121</v>
      </c>
      <c r="C67" s="55">
        <f>C64-C65</f>
        <v>-0.86999999987892807</v>
      </c>
      <c r="D67" s="55">
        <f>D65-D64</f>
        <v>130592.44000000006</v>
      </c>
      <c r="E67" s="55"/>
      <c r="F67" s="55">
        <f>+F65-F64</f>
        <v>131453.59999999998</v>
      </c>
      <c r="G67" s="59">
        <f>+G64-G65</f>
        <v>-0.34927005018107593</v>
      </c>
      <c r="J67" s="22"/>
      <c r="M67" s="41"/>
    </row>
    <row r="68" spans="1:14" ht="13.5" thickTop="1" x14ac:dyDescent="0.2">
      <c r="B68" s="60"/>
      <c r="C68" s="61">
        <v>2019</v>
      </c>
      <c r="D68" s="61">
        <v>2019</v>
      </c>
      <c r="E68" s="61" t="s">
        <v>122</v>
      </c>
      <c r="F68" s="61">
        <v>2019</v>
      </c>
      <c r="G68" s="61">
        <v>2020</v>
      </c>
      <c r="J68" s="22"/>
      <c r="M68" s="41"/>
    </row>
    <row r="69" spans="1:14" x14ac:dyDescent="0.2">
      <c r="A69" s="3" t="s">
        <v>123</v>
      </c>
      <c r="B69" s="22"/>
      <c r="C69" s="62" t="s">
        <v>8</v>
      </c>
      <c r="D69" s="62" t="s">
        <v>124</v>
      </c>
      <c r="E69" s="62" t="s">
        <v>8</v>
      </c>
      <c r="F69" s="62" t="s">
        <v>10</v>
      </c>
      <c r="G69" s="62" t="s">
        <v>8</v>
      </c>
      <c r="I69" s="16"/>
      <c r="J69" s="22"/>
      <c r="M69" s="41"/>
    </row>
    <row r="70" spans="1:14" x14ac:dyDescent="0.2">
      <c r="A70" s="26" t="s">
        <v>125</v>
      </c>
      <c r="B70" s="12" t="s">
        <v>126</v>
      </c>
      <c r="C70" s="63">
        <f>VLOOKUP(A70,'[1]2013 WORKSHEET'!$A$7:$E$611,3,FALSE)</f>
        <v>8250</v>
      </c>
      <c r="D70" s="13">
        <f>VLOOKUP(A70,'[1]2012 Actuals'!$A$1:$L$1227,9,FALSE)</f>
        <v>8934.58</v>
      </c>
      <c r="E70" s="14">
        <f>+D70/C70</f>
        <v>1.0829793939393939</v>
      </c>
      <c r="F70" s="23">
        <v>8935</v>
      </c>
      <c r="G70" s="24">
        <v>8935</v>
      </c>
      <c r="I70" s="17"/>
    </row>
    <row r="71" spans="1:14" x14ac:dyDescent="0.2">
      <c r="A71" s="26" t="s">
        <v>127</v>
      </c>
      <c r="B71" s="12" t="s">
        <v>128</v>
      </c>
      <c r="C71" s="63">
        <f>VLOOKUP(A71,'[1]2013 WORKSHEET'!$A$7:$E$611,3,FALSE)</f>
        <v>18500</v>
      </c>
      <c r="D71" s="13">
        <f>VLOOKUP(A71,'[1]2012 Actuals'!$A$1:$L$1227,9,FALSE)</f>
        <v>18158</v>
      </c>
      <c r="E71" s="14">
        <f t="shared" ref="E71:E125" si="3">+D71/C71</f>
        <v>0.98151351351351346</v>
      </c>
      <c r="F71" s="23">
        <v>18158</v>
      </c>
      <c r="G71" s="24">
        <v>18538</v>
      </c>
      <c r="I71" s="17"/>
      <c r="M71" s="64"/>
      <c r="N71" s="16"/>
    </row>
    <row r="72" spans="1:14" x14ac:dyDescent="0.2">
      <c r="A72" s="12" t="s">
        <v>129</v>
      </c>
      <c r="B72" s="26" t="s">
        <v>130</v>
      </c>
      <c r="C72" s="63">
        <f>VLOOKUP(A72,'[1]2013 WORKSHEET'!$A$7:$E$611,3,FALSE)</f>
        <v>4000</v>
      </c>
      <c r="D72" s="13">
        <f>VLOOKUP(A72,'[1]2012 Actuals'!$A$1:$L$1227,9,FALSE)</f>
        <v>1964.31</v>
      </c>
      <c r="E72" s="14">
        <f t="shared" si="3"/>
        <v>0.4910775</v>
      </c>
      <c r="F72" s="65">
        <f>+D72*2+150</f>
        <v>4078.62</v>
      </c>
      <c r="G72" s="30">
        <v>4100</v>
      </c>
      <c r="I72" s="17"/>
      <c r="J72" s="13"/>
    </row>
    <row r="73" spans="1:14" x14ac:dyDescent="0.2">
      <c r="A73" s="12"/>
      <c r="B73" s="26" t="s">
        <v>131</v>
      </c>
      <c r="C73" s="63">
        <v>3000</v>
      </c>
      <c r="D73" s="13"/>
      <c r="E73" s="14">
        <f t="shared" si="3"/>
        <v>0</v>
      </c>
      <c r="F73" s="23">
        <v>0</v>
      </c>
      <c r="G73" s="24">
        <v>0</v>
      </c>
      <c r="I73" s="17"/>
      <c r="J73" s="13"/>
    </row>
    <row r="74" spans="1:14" x14ac:dyDescent="0.2">
      <c r="A74" s="26" t="s">
        <v>132</v>
      </c>
      <c r="B74" s="26" t="s">
        <v>133</v>
      </c>
      <c r="C74" s="63">
        <f>VLOOKUP(A74,'[1]2013 WORKSHEET'!$A$7:$E$611,3,FALSE)</f>
        <v>3000</v>
      </c>
      <c r="D74" s="13">
        <f>VLOOKUP(A74,'[1]2012 Actuals'!$A$1:$L$1227,9,FALSE)</f>
        <v>2652.34</v>
      </c>
      <c r="E74" s="14">
        <f t="shared" si="3"/>
        <v>0.88411333333333342</v>
      </c>
      <c r="F74" s="23">
        <f>+D74/9*3+D74</f>
        <v>3536.4533333333334</v>
      </c>
      <c r="G74" s="24">
        <v>3536</v>
      </c>
      <c r="I74" s="17"/>
      <c r="J74" s="22"/>
    </row>
    <row r="75" spans="1:14" x14ac:dyDescent="0.2">
      <c r="A75" s="66" t="s">
        <v>134</v>
      </c>
      <c r="B75" s="26" t="s">
        <v>135</v>
      </c>
      <c r="C75" s="63">
        <f>VLOOKUP(A75,'[1]2013 WORKSHEET'!$A$7:$E$611,3,FALSE)</f>
        <v>185831.52</v>
      </c>
      <c r="D75" s="13">
        <f>VLOOKUP(A75,'[1]2012 Actuals'!$A$1:$L$1227,9,FALSE)</f>
        <v>141655.18</v>
      </c>
      <c r="E75" s="14">
        <f t="shared" si="3"/>
        <v>0.76227746509311234</v>
      </c>
      <c r="F75" s="23">
        <v>184285</v>
      </c>
      <c r="G75" s="24">
        <f>+F75*1.017</f>
        <v>187417.84499999997</v>
      </c>
      <c r="I75" s="17"/>
      <c r="J75" s="13"/>
    </row>
    <row r="76" spans="1:14" x14ac:dyDescent="0.2">
      <c r="A76" s="12" t="s">
        <v>136</v>
      </c>
      <c r="B76" s="26" t="s">
        <v>137</v>
      </c>
      <c r="C76" s="63">
        <f>VLOOKUP(A76,'[1]2013 WORKSHEET'!$A$7:$E$611,3,FALSE)</f>
        <v>7812.98</v>
      </c>
      <c r="D76" s="13">
        <f>VLOOKUP(A76,'[1]2012 Actuals'!$A$1:$L$1227,9,FALSE)</f>
        <v>6274.92</v>
      </c>
      <c r="E76" s="14">
        <f t="shared" si="3"/>
        <v>0.80314041505289924</v>
      </c>
      <c r="F76" s="23">
        <f>+C76</f>
        <v>7812.98</v>
      </c>
      <c r="G76" s="24">
        <f>+G75*0.0525</f>
        <v>9839.4368624999988</v>
      </c>
      <c r="I76" s="36"/>
      <c r="J76" s="22"/>
    </row>
    <row r="77" spans="1:14" ht="12.75" customHeight="1" x14ac:dyDescent="0.2">
      <c r="A77" s="12" t="s">
        <v>138</v>
      </c>
      <c r="B77" s="26" t="s">
        <v>139</v>
      </c>
      <c r="C77" s="63">
        <f>VLOOKUP(A77,'[1]2013 WORKSHEET'!$A$7:$E$611,3,FALSE)</f>
        <v>3193.89</v>
      </c>
      <c r="D77" s="13">
        <f>VLOOKUP(A77,'[1]2012 Actuals'!$A$1:$L$1227,9,FALSE)</f>
        <v>2381.81</v>
      </c>
      <c r="E77" s="14">
        <f t="shared" si="3"/>
        <v>0.74573952139867061</v>
      </c>
      <c r="F77" s="23">
        <f>+C77</f>
        <v>3193.89</v>
      </c>
      <c r="G77" s="24">
        <f>+F77*1.017</f>
        <v>3248.1861299999996</v>
      </c>
      <c r="I77" s="161"/>
      <c r="J77" s="22"/>
    </row>
    <row r="78" spans="1:14" x14ac:dyDescent="0.2">
      <c r="A78" s="12" t="s">
        <v>140</v>
      </c>
      <c r="B78" s="26" t="s">
        <v>141</v>
      </c>
      <c r="C78" s="63">
        <f>VLOOKUP(A78,'[1]2013 WORKSHEET'!$A$7:$E$611,3,FALSE)</f>
        <v>3478.81</v>
      </c>
      <c r="D78" s="13">
        <f>VLOOKUP(A78,'[1]2012 Actuals'!$A$1:$L$1227,9,FALSE)</f>
        <v>2769.42</v>
      </c>
      <c r="E78" s="14">
        <f t="shared" si="3"/>
        <v>0.79608256846450365</v>
      </c>
      <c r="F78" s="23">
        <f>+C78</f>
        <v>3478.81</v>
      </c>
      <c r="G78" s="24">
        <f>+F78*1.017</f>
        <v>3537.9497699999997</v>
      </c>
      <c r="I78" s="161"/>
      <c r="J78" s="13"/>
    </row>
    <row r="79" spans="1:14" x14ac:dyDescent="0.2">
      <c r="A79" s="12" t="s">
        <v>142</v>
      </c>
      <c r="B79" s="26" t="s">
        <v>143</v>
      </c>
      <c r="C79" s="63">
        <f>VLOOKUP(A79,'[1]2013 WORKSHEET'!$A$7:$E$611,3,FALSE)</f>
        <v>5316.16</v>
      </c>
      <c r="D79" s="13">
        <f>VLOOKUP(A79,'[1]2012 Actuals'!$A$1:$L$1227,9,FALSE)</f>
        <v>4164.08</v>
      </c>
      <c r="E79" s="14">
        <f t="shared" si="3"/>
        <v>0.78328718473484626</v>
      </c>
      <c r="F79" s="23">
        <f>+C79</f>
        <v>5316.16</v>
      </c>
      <c r="G79" s="24">
        <f>+F79*1.1</f>
        <v>5847.7760000000007</v>
      </c>
      <c r="I79" s="161"/>
      <c r="J79" s="13"/>
      <c r="L79" s="16"/>
    </row>
    <row r="80" spans="1:14" x14ac:dyDescent="0.2">
      <c r="A80" s="12" t="s">
        <v>144</v>
      </c>
      <c r="B80" s="26" t="s">
        <v>145</v>
      </c>
      <c r="C80" s="63">
        <f>VLOOKUP(A80,'[1]2013 WORKSHEET'!$A$7:$E$611,3,FALSE)</f>
        <v>14842</v>
      </c>
      <c r="D80" s="13">
        <f>VLOOKUP(A80,'[1]2012 Actuals'!$A$1:$L$1227,9,FALSE)</f>
        <v>11833.94</v>
      </c>
      <c r="E80" s="14">
        <f t="shared" si="3"/>
        <v>0.79732785338903112</v>
      </c>
      <c r="F80" s="23">
        <f t="shared" ref="F80:F111" si="4">+D80/9*3+D80</f>
        <v>15778.586666666666</v>
      </c>
      <c r="G80" s="24">
        <f>+F80*1.08</f>
        <v>17040.873599999999</v>
      </c>
      <c r="I80" s="17"/>
      <c r="J80" s="22"/>
    </row>
    <row r="81" spans="1:10" x14ac:dyDescent="0.2">
      <c r="A81" s="12" t="s">
        <v>146</v>
      </c>
      <c r="B81" s="26" t="s">
        <v>147</v>
      </c>
      <c r="C81" s="63">
        <f>VLOOKUP(A81,'[1]2013 WORKSHEET'!$A$7:$E$611,3,FALSE)</f>
        <v>22725.46</v>
      </c>
      <c r="D81" s="27">
        <f>VLOOKUP(A81,'[1]2012 Actuals'!$A$1:$L$1227,9,FALSE)</f>
        <v>14154.61</v>
      </c>
      <c r="E81" s="14">
        <f t="shared" si="3"/>
        <v>0.62285251871689296</v>
      </c>
      <c r="F81" s="23">
        <f t="shared" si="4"/>
        <v>18872.813333333335</v>
      </c>
      <c r="G81" s="24">
        <f>+F81*1.017</f>
        <v>19193.651160000001</v>
      </c>
      <c r="I81" s="17"/>
      <c r="J81" s="22"/>
    </row>
    <row r="82" spans="1:10" x14ac:dyDescent="0.2">
      <c r="A82" s="12" t="s">
        <v>148</v>
      </c>
      <c r="B82" s="26" t="s">
        <v>149</v>
      </c>
      <c r="C82" s="63">
        <f>VLOOKUP(A82,'[1]2013 WORKSHEET'!$A$7:$E$611,3,FALSE)</f>
        <v>109305.66</v>
      </c>
      <c r="D82" s="13">
        <v>79833</v>
      </c>
      <c r="E82" s="14">
        <f t="shared" si="3"/>
        <v>0.73036474049010813</v>
      </c>
      <c r="F82" s="23">
        <v>106445</v>
      </c>
      <c r="G82" s="24">
        <v>108488.19</v>
      </c>
      <c r="I82" s="17"/>
      <c r="J82" s="22"/>
    </row>
    <row r="83" spans="1:10" x14ac:dyDescent="0.2">
      <c r="A83" s="12" t="s">
        <v>150</v>
      </c>
      <c r="B83" s="26" t="s">
        <v>151</v>
      </c>
      <c r="C83" s="63">
        <f>VLOOKUP(A83,'[1]2013 WORKSHEET'!$A$7:$E$611,3,FALSE)</f>
        <v>4835.9799999999996</v>
      </c>
      <c r="D83" s="13">
        <f>VLOOKUP(A83,'[1]2012 Actuals'!$A$1:$L$1227,9,FALSE)</f>
        <v>3950.7</v>
      </c>
      <c r="E83" s="14">
        <f t="shared" si="3"/>
        <v>0.81693886244359992</v>
      </c>
      <c r="F83" s="23">
        <f t="shared" si="4"/>
        <v>5267.5999999999995</v>
      </c>
      <c r="G83" s="24">
        <f>+G82*0.0525</f>
        <v>5695.6299749999998</v>
      </c>
      <c r="I83" s="17"/>
      <c r="J83" s="22"/>
    </row>
    <row r="84" spans="1:10" x14ac:dyDescent="0.2">
      <c r="A84" s="12" t="s">
        <v>152</v>
      </c>
      <c r="B84" s="26" t="s">
        <v>153</v>
      </c>
      <c r="C84" s="63">
        <f>VLOOKUP(A84,'[1]2013 WORKSHEET'!$A$7:$E$611,3,FALSE)</f>
        <v>1990.78</v>
      </c>
      <c r="D84" s="13">
        <f>VLOOKUP(A84,'[1]2012 Actuals'!$A$1:$L$1227,9,FALSE)</f>
        <v>1505.7</v>
      </c>
      <c r="E84" s="14">
        <f t="shared" si="3"/>
        <v>0.75633671224344234</v>
      </c>
      <c r="F84" s="23">
        <f t="shared" si="4"/>
        <v>2007.6000000000001</v>
      </c>
      <c r="G84" s="24">
        <f>+F84*1.017</f>
        <v>2041.7292</v>
      </c>
      <c r="I84" s="17"/>
      <c r="J84" s="22"/>
    </row>
    <row r="85" spans="1:10" x14ac:dyDescent="0.2">
      <c r="A85" s="12" t="s">
        <v>154</v>
      </c>
      <c r="B85" s="26" t="s">
        <v>155</v>
      </c>
      <c r="C85" s="63">
        <f>VLOOKUP(A85,'[1]2013 WORKSHEET'!$A$7:$E$611,3,FALSE)</f>
        <v>2017.77</v>
      </c>
      <c r="D85" s="13">
        <f>VLOOKUP(A85,'[1]2012 Actuals'!$A$1:$L$1227,9,FALSE)</f>
        <v>1622.22</v>
      </c>
      <c r="E85" s="14">
        <f t="shared" si="3"/>
        <v>0.80396675537846241</v>
      </c>
      <c r="F85" s="23">
        <f t="shared" si="4"/>
        <v>2162.96</v>
      </c>
      <c r="G85" s="24">
        <f>+F85*1.017</f>
        <v>2199.7303199999997</v>
      </c>
      <c r="I85" s="18"/>
      <c r="J85" s="22"/>
    </row>
    <row r="86" spans="1:10" x14ac:dyDescent="0.2">
      <c r="A86" s="12" t="s">
        <v>156</v>
      </c>
      <c r="B86" s="26" t="s">
        <v>157</v>
      </c>
      <c r="C86" s="63">
        <f>VLOOKUP(A86,'[1]2013 WORKSHEET'!$A$7:$E$611,3,FALSE)</f>
        <v>3083.48</v>
      </c>
      <c r="D86" s="13">
        <f>VLOOKUP(A86,'[1]2012 Actuals'!$A$1:$L$1227,9,FALSE)</f>
        <v>2437.46</v>
      </c>
      <c r="E86" s="14">
        <f t="shared" si="3"/>
        <v>0.79048996588270393</v>
      </c>
      <c r="F86" s="23">
        <f t="shared" si="4"/>
        <v>3249.9466666666667</v>
      </c>
      <c r="G86" s="24">
        <f>+F86*1.1</f>
        <v>3574.9413333333337</v>
      </c>
      <c r="I86" s="17"/>
    </row>
    <row r="87" spans="1:10" x14ac:dyDescent="0.2">
      <c r="A87" s="12" t="s">
        <v>158</v>
      </c>
      <c r="B87" s="26" t="s">
        <v>159</v>
      </c>
      <c r="C87" s="63">
        <v>0</v>
      </c>
      <c r="D87" s="13">
        <f>VLOOKUP(A87,'[1]2012 Actuals'!$A$1:$L$1227,9,FALSE)</f>
        <v>5492.58</v>
      </c>
      <c r="E87" s="14"/>
      <c r="F87" s="23">
        <f t="shared" si="4"/>
        <v>7323.44</v>
      </c>
      <c r="G87" s="24">
        <v>8070.66</v>
      </c>
      <c r="I87" s="17"/>
    </row>
    <row r="88" spans="1:10" x14ac:dyDescent="0.2">
      <c r="A88" s="12" t="s">
        <v>160</v>
      </c>
      <c r="B88" s="26" t="s">
        <v>161</v>
      </c>
      <c r="C88" s="63">
        <f>VLOOKUP(A88,'[1]2013 WORKSHEET'!$A$7:$E$611,3,FALSE)</f>
        <v>13285</v>
      </c>
      <c r="D88" s="13">
        <f>VLOOKUP(A88,'[1]2012 Actuals'!$A$1:$L$1227,9,FALSE)</f>
        <v>9882.69</v>
      </c>
      <c r="E88" s="14">
        <f t="shared" si="3"/>
        <v>0.74389838163342115</v>
      </c>
      <c r="F88" s="23">
        <f t="shared" si="4"/>
        <v>13176.920000000002</v>
      </c>
      <c r="G88" s="24">
        <f>+F88*1.08</f>
        <v>14231.073600000003</v>
      </c>
      <c r="I88" s="17"/>
    </row>
    <row r="89" spans="1:10" x14ac:dyDescent="0.2">
      <c r="A89" s="12" t="s">
        <v>162</v>
      </c>
      <c r="B89" s="26" t="s">
        <v>163</v>
      </c>
      <c r="C89" s="63">
        <f>VLOOKUP(A89,'[1]2013 WORKSHEET'!$A$7:$E$611,3,FALSE)</f>
        <v>6749.44</v>
      </c>
      <c r="D89" s="13">
        <f>VLOOKUP(A89,'[1]2012 Actuals'!$A$1:$L$1227,9,FALSE)</f>
        <v>3436.61</v>
      </c>
      <c r="E89" s="14">
        <f t="shared" si="3"/>
        <v>0.50916964963019162</v>
      </c>
      <c r="F89" s="23">
        <f t="shared" si="4"/>
        <v>4582.1466666666665</v>
      </c>
      <c r="G89" s="24">
        <v>5567</v>
      </c>
      <c r="I89" s="17"/>
    </row>
    <row r="90" spans="1:10" ht="12.75" customHeight="1" x14ac:dyDescent="0.2">
      <c r="A90" s="12" t="s">
        <v>164</v>
      </c>
      <c r="B90" s="26" t="s">
        <v>165</v>
      </c>
      <c r="C90" s="63">
        <f>VLOOKUP(A90,'[1]2013 WORKSHEET'!$A$7:$E$611,3,FALSE)</f>
        <v>346.37</v>
      </c>
      <c r="D90" s="13">
        <f>VLOOKUP(A90,'[1]2012 Actuals'!$A$1:$L$1227,9,FALSE)</f>
        <v>166.16</v>
      </c>
      <c r="E90" s="14">
        <f t="shared" si="3"/>
        <v>0.47971822040015011</v>
      </c>
      <c r="F90" s="23">
        <f t="shared" si="4"/>
        <v>221.54666666666668</v>
      </c>
      <c r="G90" s="24">
        <f>+G89*0.0525</f>
        <v>292.26749999999998</v>
      </c>
      <c r="I90" s="161"/>
      <c r="J90" s="22"/>
    </row>
    <row r="91" spans="1:10" x14ac:dyDescent="0.2">
      <c r="A91" s="12" t="s">
        <v>166</v>
      </c>
      <c r="B91" s="26" t="s">
        <v>167</v>
      </c>
      <c r="C91" s="63">
        <f>VLOOKUP(A91,'[1]2013 WORKSHEET'!$A$7:$E$611,3,FALSE)</f>
        <v>144.44</v>
      </c>
      <c r="D91" s="13">
        <f>VLOOKUP(A91,'[1]2012 Actuals'!$A$1:$L$1227,9,FALSE)</f>
        <v>65.77</v>
      </c>
      <c r="E91" s="14">
        <f t="shared" si="3"/>
        <v>0.45534477983937965</v>
      </c>
      <c r="F91" s="23">
        <f t="shared" si="4"/>
        <v>87.693333333333328</v>
      </c>
      <c r="G91" s="24">
        <f>+F91*1.017</f>
        <v>89.184119999999993</v>
      </c>
      <c r="I91" s="161"/>
      <c r="J91" s="22"/>
    </row>
    <row r="92" spans="1:10" ht="12.75" customHeight="1" x14ac:dyDescent="0.2">
      <c r="A92" s="12" t="s">
        <v>168</v>
      </c>
      <c r="B92" s="26" t="s">
        <v>169</v>
      </c>
      <c r="C92" s="63">
        <f>VLOOKUP(A92,'[1]2013 WORKSHEET'!$A$7:$E$611,3,FALSE)</f>
        <v>149.19</v>
      </c>
      <c r="D92" s="13">
        <f>VLOOKUP(A92,'[1]2012 Actuals'!$A$1:$L$1227,9,FALSE)</f>
        <v>67.19</v>
      </c>
      <c r="E92" s="14">
        <f t="shared" si="3"/>
        <v>0.45036530598565588</v>
      </c>
      <c r="F92" s="23">
        <f t="shared" si="4"/>
        <v>89.586666666666673</v>
      </c>
      <c r="G92" s="24">
        <f>+F92*1.017</f>
        <v>91.109639999999999</v>
      </c>
      <c r="I92" s="161"/>
      <c r="J92" s="22"/>
    </row>
    <row r="93" spans="1:10" x14ac:dyDescent="0.2">
      <c r="A93" s="12" t="s">
        <v>170</v>
      </c>
      <c r="B93" s="26" t="s">
        <v>171</v>
      </c>
      <c r="C93" s="63">
        <f>VLOOKUP(A93,'[1]2013 WORKSHEET'!$A$7:$E$611,3,FALSE)</f>
        <v>227.98</v>
      </c>
      <c r="D93" s="13">
        <f>VLOOKUP(A93,'[1]2012 Actuals'!$A$1:$L$1227,9,FALSE)</f>
        <v>100.95</v>
      </c>
      <c r="E93" s="14">
        <f t="shared" si="3"/>
        <v>0.44280200017545401</v>
      </c>
      <c r="F93" s="23">
        <f t="shared" si="4"/>
        <v>134.6</v>
      </c>
      <c r="G93" s="24">
        <f>+F93*1.1</f>
        <v>148.06</v>
      </c>
      <c r="I93" s="17"/>
      <c r="J93" s="22"/>
    </row>
    <row r="94" spans="1:10" x14ac:dyDescent="0.2">
      <c r="A94" s="12" t="s">
        <v>172</v>
      </c>
      <c r="B94" s="26" t="s">
        <v>173</v>
      </c>
      <c r="C94" s="63">
        <f>VLOOKUP(A94,'[1]2013 WORKSHEET'!$A$7:$E$611,3,FALSE)</f>
        <v>3351.1</v>
      </c>
      <c r="D94" s="13">
        <f>VLOOKUP(A94,'[1]2012 Actuals'!$A$1:$L$1227,9,FALSE)</f>
        <v>2250</v>
      </c>
      <c r="E94" s="14">
        <f t="shared" si="3"/>
        <v>0.67142132434126112</v>
      </c>
      <c r="F94" s="23">
        <v>3600</v>
      </c>
      <c r="G94" s="24">
        <v>3600</v>
      </c>
      <c r="I94" s="17"/>
      <c r="J94" s="22"/>
    </row>
    <row r="95" spans="1:10" x14ac:dyDescent="0.2">
      <c r="A95" s="12" t="s">
        <v>174</v>
      </c>
      <c r="B95" s="26" t="s">
        <v>175</v>
      </c>
      <c r="C95" s="63">
        <f>VLOOKUP(A95,'[1]2013 WORKSHEET'!$A$7:$E$611,3,FALSE)</f>
        <v>161.44</v>
      </c>
      <c r="D95" s="13">
        <f>VLOOKUP(A95,'[1]2012 Actuals'!$A$1:$L$1227,9,FALSE)</f>
        <v>108.66</v>
      </c>
      <c r="E95" s="14">
        <f t="shared" si="3"/>
        <v>0.67306739345887012</v>
      </c>
      <c r="F95" s="23">
        <f t="shared" si="4"/>
        <v>144.88</v>
      </c>
      <c r="G95" s="24">
        <f>+G94*0.0525</f>
        <v>189</v>
      </c>
      <c r="I95" s="17"/>
      <c r="J95" s="22"/>
    </row>
    <row r="96" spans="1:10" x14ac:dyDescent="0.2">
      <c r="A96" s="12" t="s">
        <v>176</v>
      </c>
      <c r="B96" s="26" t="s">
        <v>177</v>
      </c>
      <c r="C96" s="63">
        <f>VLOOKUP(A96,'[1]2013 WORKSHEET'!$A$7:$E$611,3,FALSE)</f>
        <v>67.78</v>
      </c>
      <c r="D96" s="13">
        <f>VLOOKUP(A96,'[1]2012 Actuals'!$A$1:$L$1227,9,FALSE)</f>
        <v>43.04</v>
      </c>
      <c r="E96" s="14">
        <f t="shared" si="3"/>
        <v>0.63499557391560935</v>
      </c>
      <c r="F96" s="23">
        <f t="shared" si="4"/>
        <v>57.386666666666663</v>
      </c>
      <c r="G96" s="24">
        <f>+F96*1.017</f>
        <v>58.362239999999993</v>
      </c>
      <c r="I96" s="67"/>
      <c r="J96" s="22"/>
    </row>
    <row r="97" spans="1:10" x14ac:dyDescent="0.2">
      <c r="A97" s="12" t="s">
        <v>178</v>
      </c>
      <c r="B97" s="26" t="s">
        <v>179</v>
      </c>
      <c r="C97" s="63">
        <f>VLOOKUP(A97,'[1]2013 WORKSHEET'!$A$7:$E$611,3,FALSE)</f>
        <v>67.099999999999994</v>
      </c>
      <c r="D97" s="13">
        <f>VLOOKUP(A97,'[1]2012 Actuals'!$A$1:$L$1227,9,FALSE)</f>
        <v>44</v>
      </c>
      <c r="E97" s="14">
        <f t="shared" si="3"/>
        <v>0.65573770491803285</v>
      </c>
      <c r="F97" s="23">
        <f t="shared" si="4"/>
        <v>58.666666666666671</v>
      </c>
      <c r="G97" s="24">
        <f>+F97*1.017</f>
        <v>59.664000000000001</v>
      </c>
      <c r="I97" s="17"/>
      <c r="J97" s="22"/>
    </row>
    <row r="98" spans="1:10" x14ac:dyDescent="0.2">
      <c r="A98" s="12" t="s">
        <v>180</v>
      </c>
      <c r="B98" s="26" t="s">
        <v>181</v>
      </c>
      <c r="C98" s="63">
        <f>VLOOKUP(A98,'[1]2013 WORKSHEET'!$A$7:$E$611,3,FALSE)</f>
        <v>102.55</v>
      </c>
      <c r="D98" s="13">
        <f>VLOOKUP(A98,'[1]2012 Actuals'!$A$1:$L$1227,9,FALSE)</f>
        <v>66.11</v>
      </c>
      <c r="E98" s="14">
        <f t="shared" si="3"/>
        <v>0.64466114090687465</v>
      </c>
      <c r="F98" s="23">
        <f t="shared" si="4"/>
        <v>88.146666666666661</v>
      </c>
      <c r="G98" s="24">
        <f>+F98*1.1</f>
        <v>96.961333333333329</v>
      </c>
      <c r="I98" s="17"/>
      <c r="J98" s="22"/>
    </row>
    <row r="99" spans="1:10" x14ac:dyDescent="0.2">
      <c r="A99" s="12" t="s">
        <v>182</v>
      </c>
      <c r="B99" s="26" t="s">
        <v>183</v>
      </c>
      <c r="C99" s="63">
        <f>VLOOKUP(A99,'[1]2013 WORKSHEET'!$A$7:$E$611,3,FALSE)</f>
        <v>4091.57</v>
      </c>
      <c r="D99" s="13">
        <f>VLOOKUP(A99,'[1]2012 Actuals'!$A$1:$L$1227,9,FALSE)</f>
        <v>1125</v>
      </c>
      <c r="E99" s="14">
        <f t="shared" si="3"/>
        <v>0.27495557939861714</v>
      </c>
      <c r="F99" s="23">
        <v>4550</v>
      </c>
      <c r="G99" s="24">
        <v>4550</v>
      </c>
      <c r="I99" s="17"/>
      <c r="J99" s="22"/>
    </row>
    <row r="100" spans="1:10" x14ac:dyDescent="0.2">
      <c r="A100" s="12" t="s">
        <v>184</v>
      </c>
      <c r="B100" s="26" t="s">
        <v>185</v>
      </c>
      <c r="C100" s="63">
        <f>VLOOKUP(A100,'[1]2013 WORKSHEET'!$A$7:$E$611,3,FALSE)</f>
        <v>210.54</v>
      </c>
      <c r="D100" s="13">
        <f>VLOOKUP(A100,'[1]2012 Actuals'!$A$1:$L$1227,9,FALSE)</f>
        <v>54.32</v>
      </c>
      <c r="E100" s="14">
        <f t="shared" si="3"/>
        <v>0.25800322979006368</v>
      </c>
      <c r="F100" s="23">
        <f t="shared" si="4"/>
        <v>72.426666666666677</v>
      </c>
      <c r="G100" s="24">
        <f>+G99*0.0525</f>
        <v>238.875</v>
      </c>
      <c r="I100" s="17"/>
      <c r="J100" s="22"/>
    </row>
    <row r="101" spans="1:10" x14ac:dyDescent="0.2">
      <c r="A101" s="12" t="s">
        <v>186</v>
      </c>
      <c r="B101" s="26" t="s">
        <v>187</v>
      </c>
      <c r="C101" s="63">
        <f>VLOOKUP(A101,'[1]2013 WORKSHEET'!$A$7:$E$611,3,FALSE)</f>
        <v>85.24</v>
      </c>
      <c r="D101" s="13">
        <f>VLOOKUP(A101,'[1]2012 Actuals'!$A$1:$L$1227,9,FALSE)</f>
        <v>21.53</v>
      </c>
      <c r="E101" s="14">
        <f t="shared" si="3"/>
        <v>0.25258094791177854</v>
      </c>
      <c r="F101" s="23">
        <f t="shared" si="4"/>
        <v>28.706666666666667</v>
      </c>
      <c r="G101" s="24">
        <f>+F101*1.017</f>
        <v>29.194679999999998</v>
      </c>
      <c r="I101" s="17"/>
      <c r="J101" s="22"/>
    </row>
    <row r="102" spans="1:10" x14ac:dyDescent="0.2">
      <c r="A102" s="12" t="s">
        <v>188</v>
      </c>
      <c r="B102" s="26" t="s">
        <v>189</v>
      </c>
      <c r="C102" s="63">
        <f>VLOOKUP(A102,'[1]2013 WORKSHEET'!$A$7:$E$611,3,FALSE)</f>
        <v>87.3</v>
      </c>
      <c r="D102" s="13">
        <f>VLOOKUP(A102,'[1]2012 Actuals'!$A$1:$L$1227,9,FALSE)</f>
        <v>22.01</v>
      </c>
      <c r="E102" s="14">
        <f t="shared" si="3"/>
        <v>0.25211912943871712</v>
      </c>
      <c r="F102" s="23">
        <f t="shared" si="4"/>
        <v>29.346666666666671</v>
      </c>
      <c r="G102" s="24">
        <f>+F102*1.017</f>
        <v>29.845560000000003</v>
      </c>
      <c r="I102" s="17"/>
      <c r="J102" s="22"/>
    </row>
    <row r="103" spans="1:10" x14ac:dyDescent="0.2">
      <c r="A103" s="12" t="s">
        <v>190</v>
      </c>
      <c r="B103" s="26" t="s">
        <v>191</v>
      </c>
      <c r="C103" s="63">
        <f>VLOOKUP(A103,'[1]2013 WORKSHEET'!$A$7:$E$611,3,FALSE)</f>
        <v>126.32</v>
      </c>
      <c r="D103" s="13">
        <f>VLOOKUP(A103,'[1]2012 Actuals'!$A$1:$L$1227,9,FALSE)</f>
        <v>33.06</v>
      </c>
      <c r="E103" s="14">
        <f t="shared" si="3"/>
        <v>0.26171627612412923</v>
      </c>
      <c r="F103" s="23">
        <f>+D103/9*3+D103</f>
        <v>44.080000000000005</v>
      </c>
      <c r="G103" s="24">
        <f>+F103*1.1</f>
        <v>48.488000000000007</v>
      </c>
      <c r="I103" s="17"/>
      <c r="J103" s="22"/>
    </row>
    <row r="104" spans="1:10" x14ac:dyDescent="0.2">
      <c r="A104" s="12" t="s">
        <v>192</v>
      </c>
      <c r="B104" s="26" t="s">
        <v>193</v>
      </c>
      <c r="C104" s="63">
        <f>VLOOKUP(A104,'[1]2013 WORKSHEET'!$A$7:$E$611,3,FALSE)</f>
        <v>14519.49</v>
      </c>
      <c r="D104" s="13">
        <f>VLOOKUP(A104,'[1]2012 Actuals'!$A$1:$L$1227,9,FALSE)</f>
        <v>10989.58</v>
      </c>
      <c r="E104" s="14">
        <f t="shared" si="3"/>
        <v>0.75688471151534942</v>
      </c>
      <c r="F104" s="23">
        <f t="shared" si="4"/>
        <v>14652.773333333334</v>
      </c>
      <c r="G104" s="24">
        <f>+F104*1.017</f>
        <v>14901.87048</v>
      </c>
      <c r="I104" s="17"/>
      <c r="J104" s="22"/>
    </row>
    <row r="105" spans="1:10" ht="12.75" customHeight="1" x14ac:dyDescent="0.2">
      <c r="A105" s="12" t="s">
        <v>194</v>
      </c>
      <c r="B105" s="26" t="s">
        <v>195</v>
      </c>
      <c r="C105" s="63">
        <f>VLOOKUP(A105,'[1]2013 WORKSHEET'!$A$7:$E$611,3,FALSE)</f>
        <v>656.6</v>
      </c>
      <c r="D105" s="13">
        <f>VLOOKUP(A105,'[1]2012 Actuals'!$A$1:$L$1227,9,FALSE)</f>
        <v>507.02</v>
      </c>
      <c r="E105" s="14">
        <f t="shared" si="3"/>
        <v>0.77219007005787388</v>
      </c>
      <c r="F105" s="23">
        <f t="shared" si="4"/>
        <v>676.02666666666664</v>
      </c>
      <c r="G105" s="24">
        <f>+G104*0.0525</f>
        <v>782.34820019999995</v>
      </c>
      <c r="I105" s="17"/>
    </row>
    <row r="106" spans="1:10" x14ac:dyDescent="0.2">
      <c r="A106" s="12" t="s">
        <v>196</v>
      </c>
      <c r="B106" s="26" t="s">
        <v>197</v>
      </c>
      <c r="C106" s="63">
        <f>VLOOKUP(A106,'[1]2013 WORKSHEET'!$A$7:$E$611,3,FALSE)</f>
        <v>268.25</v>
      </c>
      <c r="D106" s="13">
        <f>VLOOKUP(A106,'[1]2012 Actuals'!$A$1:$L$1227,9,FALSE)</f>
        <v>192.88</v>
      </c>
      <c r="E106" s="14">
        <f t="shared" si="3"/>
        <v>0.71903075489282386</v>
      </c>
      <c r="F106" s="23">
        <f t="shared" si="4"/>
        <v>257.17333333333335</v>
      </c>
      <c r="G106" s="24">
        <f>+F106*1.017</f>
        <v>261.54527999999999</v>
      </c>
      <c r="I106" s="17"/>
    </row>
    <row r="107" spans="1:10" x14ac:dyDescent="0.2">
      <c r="A107" s="12" t="s">
        <v>198</v>
      </c>
      <c r="B107" s="26" t="s">
        <v>199</v>
      </c>
      <c r="C107" s="63">
        <f>VLOOKUP(A107,'[1]2013 WORKSHEET'!$A$7:$E$611,3,FALSE)</f>
        <v>283.18</v>
      </c>
      <c r="D107" s="13">
        <f>VLOOKUP(A107,'[1]2012 Actuals'!$A$1:$L$1227,9,FALSE)</f>
        <v>215.16</v>
      </c>
      <c r="E107" s="14">
        <f t="shared" si="3"/>
        <v>0.7597994208630553</v>
      </c>
      <c r="F107" s="23">
        <f t="shared" si="4"/>
        <v>286.88</v>
      </c>
      <c r="G107" s="24">
        <f>+F107*1.017</f>
        <v>291.75695999999999</v>
      </c>
      <c r="I107" s="17"/>
    </row>
    <row r="108" spans="1:10" x14ac:dyDescent="0.2">
      <c r="A108" s="12" t="s">
        <v>200</v>
      </c>
      <c r="B108" s="26" t="s">
        <v>201</v>
      </c>
      <c r="C108" s="63">
        <f>VLOOKUP(A108,'[1]2013 WORKSHEET'!$A$7:$E$611,3,FALSE)</f>
        <v>432.67</v>
      </c>
      <c r="D108" s="13">
        <f>VLOOKUP(A108,'[1]2012 Actuals'!$A$1:$L$1227,9,FALSE)</f>
        <v>323.3</v>
      </c>
      <c r="E108" s="14">
        <f t="shared" si="3"/>
        <v>0.74722074560288443</v>
      </c>
      <c r="F108" s="23">
        <f t="shared" si="4"/>
        <v>431.06666666666672</v>
      </c>
      <c r="G108" s="24">
        <f>+F108*1.1</f>
        <v>474.1733333333334</v>
      </c>
      <c r="I108" s="17"/>
    </row>
    <row r="109" spans="1:10" x14ac:dyDescent="0.2">
      <c r="A109" s="26" t="s">
        <v>202</v>
      </c>
      <c r="B109" s="26" t="s">
        <v>203</v>
      </c>
      <c r="C109" s="63">
        <f>VLOOKUP(A109,'[1]2013 WORKSHEET'!$A$7:$E$611,3,FALSE)</f>
        <v>4500</v>
      </c>
      <c r="D109" s="13">
        <f>VLOOKUP(A109,'[1]2012 Actuals'!$A$1:$L$1227,9,FALSE)</f>
        <v>1450.34</v>
      </c>
      <c r="E109" s="14">
        <f t="shared" si="3"/>
        <v>0.32229777777777774</v>
      </c>
      <c r="F109" s="23">
        <v>2500</v>
      </c>
      <c r="G109" s="30">
        <v>2500</v>
      </c>
    </row>
    <row r="110" spans="1:10" x14ac:dyDescent="0.2">
      <c r="A110" s="26" t="s">
        <v>204</v>
      </c>
      <c r="B110" s="26" t="s">
        <v>205</v>
      </c>
      <c r="C110" s="63">
        <f>VLOOKUP(A110,'[1]2013 WORKSHEET'!$A$7:$E$611,3,FALSE)</f>
        <v>2100</v>
      </c>
      <c r="D110" s="13">
        <f>VLOOKUP(A110,'[1]2012 Actuals'!$A$1:$L$1227,9,FALSE)</f>
        <v>1586.92</v>
      </c>
      <c r="E110" s="14">
        <f t="shared" si="3"/>
        <v>0.7556761904761905</v>
      </c>
      <c r="F110" s="23">
        <f t="shared" si="4"/>
        <v>2115.8933333333334</v>
      </c>
      <c r="G110" s="24">
        <v>2116</v>
      </c>
    </row>
    <row r="111" spans="1:10" x14ac:dyDescent="0.2">
      <c r="A111" s="26" t="s">
        <v>206</v>
      </c>
      <c r="B111" s="26" t="s">
        <v>207</v>
      </c>
      <c r="C111" s="63">
        <f>VLOOKUP(A111,'[1]2013 WORKSHEET'!$A$7:$E$611,3,FALSE)</f>
        <v>14000</v>
      </c>
      <c r="D111" s="27">
        <f>VLOOKUP(A111,'[1]2012 Actuals'!$A$1:$L$1227,9,FALSE)</f>
        <v>7864.63</v>
      </c>
      <c r="E111" s="14">
        <f t="shared" si="3"/>
        <v>0.56175928571428568</v>
      </c>
      <c r="F111" s="23">
        <f t="shared" si="4"/>
        <v>10486.173333333332</v>
      </c>
      <c r="G111" s="63">
        <v>11000</v>
      </c>
      <c r="I111" s="13"/>
    </row>
    <row r="112" spans="1:10" x14ac:dyDescent="0.2">
      <c r="A112" s="26" t="s">
        <v>208</v>
      </c>
      <c r="B112" s="26" t="s">
        <v>209</v>
      </c>
      <c r="C112" s="63">
        <f>VLOOKUP(A112,'[1]2013 WORKSHEET'!$A$7:$E$611,3,FALSE)</f>
        <v>27353</v>
      </c>
      <c r="D112" s="13">
        <f>VLOOKUP(A112,'[1]2012 Actuals'!$A$1:$L$1227,9,FALSE)</f>
        <v>30231.62</v>
      </c>
      <c r="E112" s="14">
        <f t="shared" si="3"/>
        <v>1.1052396446459254</v>
      </c>
      <c r="F112" s="23">
        <f>+D112</f>
        <v>30231.62</v>
      </c>
      <c r="G112" s="30">
        <f>+F112*1.02</f>
        <v>30836.252400000001</v>
      </c>
      <c r="I112" s="17"/>
    </row>
    <row r="113" spans="1:10" x14ac:dyDescent="0.2">
      <c r="A113" s="26" t="s">
        <v>210</v>
      </c>
      <c r="B113" s="26" t="s">
        <v>211</v>
      </c>
      <c r="C113" s="63">
        <f>VLOOKUP(A113,'[1]2013 WORKSHEET'!$A$7:$E$611,3,FALSE)</f>
        <v>5500</v>
      </c>
      <c r="D113" s="13">
        <f>VLOOKUP(A113,'[1]2012 Actuals'!$A$1:$L$1227,9,FALSE)</f>
        <v>5280.36</v>
      </c>
      <c r="E113" s="14">
        <f t="shared" si="3"/>
        <v>0.96006545454545444</v>
      </c>
      <c r="F113" s="23">
        <v>5640</v>
      </c>
      <c r="G113" s="68">
        <v>5500</v>
      </c>
      <c r="I113" s="17"/>
    </row>
    <row r="114" spans="1:10" x14ac:dyDescent="0.2">
      <c r="A114" s="26" t="s">
        <v>212</v>
      </c>
      <c r="B114" s="26" t="s">
        <v>213</v>
      </c>
      <c r="C114" s="63">
        <f>VLOOKUP(A114,'[1]2013 WORKSHEET'!$A$7:$E$611,3,FALSE)</f>
        <v>15300</v>
      </c>
      <c r="D114" s="13">
        <f>VLOOKUP(A114,'[1]2012 Actuals'!$A$1:$L$1227,9,FALSE)</f>
        <v>11240.03</v>
      </c>
      <c r="E114" s="14">
        <f t="shared" si="3"/>
        <v>0.73464248366013074</v>
      </c>
      <c r="F114" s="23">
        <f>+D114/9*3+D114</f>
        <v>14986.706666666667</v>
      </c>
      <c r="G114" s="24">
        <v>15300</v>
      </c>
      <c r="I114" s="17"/>
    </row>
    <row r="115" spans="1:10" x14ac:dyDescent="0.2">
      <c r="A115" s="26" t="s">
        <v>214</v>
      </c>
      <c r="B115" s="26" t="s">
        <v>215</v>
      </c>
      <c r="C115" s="63">
        <f>VLOOKUP(A115,'[1]2013 WORKSHEET'!$A$7:$E$611,3,FALSE)</f>
        <v>19380</v>
      </c>
      <c r="D115" s="13">
        <f>VLOOKUP(A115,'[1]2012 Actuals'!$A$1:$L$1227,9,FALSE)</f>
        <v>12737.74</v>
      </c>
      <c r="E115" s="14">
        <f t="shared" si="3"/>
        <v>0.65726212590299271</v>
      </c>
      <c r="F115" s="23">
        <f>+D115/9*3+D115</f>
        <v>16983.653333333335</v>
      </c>
      <c r="G115" s="24">
        <v>18000</v>
      </c>
      <c r="I115" s="17"/>
    </row>
    <row r="116" spans="1:10" x14ac:dyDescent="0.2">
      <c r="A116" s="26" t="s">
        <v>216</v>
      </c>
      <c r="B116" s="26" t="s">
        <v>217</v>
      </c>
      <c r="C116" s="63">
        <f>VLOOKUP(A116,'[1]2013 WORKSHEET'!$A$7:$E$611,3,FALSE)</f>
        <v>4900</v>
      </c>
      <c r="D116" s="13">
        <f>VLOOKUP(A116,'[1]2012 Actuals'!$A$1:$L$1227,9,FALSE)</f>
        <v>4093.88</v>
      </c>
      <c r="E116" s="14">
        <f t="shared" si="3"/>
        <v>0.83548571428571428</v>
      </c>
      <c r="F116" s="23">
        <v>5188</v>
      </c>
      <c r="G116" s="24">
        <v>5200</v>
      </c>
      <c r="I116" s="17"/>
    </row>
    <row r="117" spans="1:10" x14ac:dyDescent="0.2">
      <c r="A117" s="26" t="s">
        <v>218</v>
      </c>
      <c r="B117" s="26" t="s">
        <v>219</v>
      </c>
      <c r="C117" s="63">
        <f>VLOOKUP(A117,'[1]2013 WORKSHEET'!$A$7:$E$611,3,FALSE)</f>
        <v>10000</v>
      </c>
      <c r="D117" s="13">
        <f>VLOOKUP(A117,'[1]2012 Actuals'!$A$1:$L$1227,9,FALSE)</f>
        <v>7777.08</v>
      </c>
      <c r="E117" s="14">
        <f t="shared" si="3"/>
        <v>0.77770799999999995</v>
      </c>
      <c r="F117" s="23">
        <f>+D117/9*3+D117</f>
        <v>10369.44</v>
      </c>
      <c r="G117" s="30">
        <v>10500</v>
      </c>
      <c r="I117" s="17"/>
    </row>
    <row r="118" spans="1:10" x14ac:dyDescent="0.2">
      <c r="A118" s="26" t="s">
        <v>220</v>
      </c>
      <c r="B118" s="26" t="s">
        <v>221</v>
      </c>
      <c r="C118" s="63">
        <f>VLOOKUP(A118,'[1]2013 WORKSHEET'!$A$7:$E$611,3,FALSE)</f>
        <v>6850</v>
      </c>
      <c r="D118" s="13">
        <f>VLOOKUP(A118,'[1]2012 Actuals'!$A$1:$L$1227,9,FALSE)</f>
        <v>2961.59</v>
      </c>
      <c r="E118" s="14">
        <f t="shared" si="3"/>
        <v>0.43234890510948909</v>
      </c>
      <c r="F118" s="23">
        <f>+D118/9*3+D118</f>
        <v>3948.7866666666669</v>
      </c>
      <c r="G118" s="24">
        <v>6850</v>
      </c>
      <c r="I118" s="17"/>
    </row>
    <row r="119" spans="1:10" x14ac:dyDescent="0.2">
      <c r="A119" s="26" t="s">
        <v>222</v>
      </c>
      <c r="B119" s="28" t="s">
        <v>223</v>
      </c>
      <c r="C119" s="63">
        <f>VLOOKUP(A119,'[1]2013 WORKSHEET'!$A$7:$E$611,3,FALSE)</f>
        <v>7000</v>
      </c>
      <c r="D119" s="13">
        <f>VLOOKUP(A119,'[1]2012 Actuals'!$A$1:$L$1227,9,FALSE)</f>
        <v>0</v>
      </c>
      <c r="E119" s="14">
        <f t="shared" si="3"/>
        <v>0</v>
      </c>
      <c r="F119" s="23"/>
      <c r="G119" s="30">
        <v>7000</v>
      </c>
      <c r="I119" s="17"/>
    </row>
    <row r="120" spans="1:10" x14ac:dyDescent="0.2">
      <c r="A120" s="26" t="s">
        <v>224</v>
      </c>
      <c r="B120" s="26" t="s">
        <v>225</v>
      </c>
      <c r="C120" s="63">
        <f>VLOOKUP(A120,'[1]2013 WORKSHEET'!$A$7:$E$611,3,FALSE)</f>
        <v>2300</v>
      </c>
      <c r="D120" s="27">
        <f>VLOOKUP(A120,'[1]2012 Actuals'!$A$1:$L$1227,9,FALSE)</f>
        <v>677.99</v>
      </c>
      <c r="E120" s="14">
        <f t="shared" si="3"/>
        <v>0.29477826086956521</v>
      </c>
      <c r="F120" s="23">
        <f>+D120/9*3+D120</f>
        <v>903.98666666666668</v>
      </c>
      <c r="G120" s="30">
        <v>1500</v>
      </c>
      <c r="I120" s="17"/>
    </row>
    <row r="121" spans="1:10" x14ac:dyDescent="0.2">
      <c r="A121" s="26" t="s">
        <v>226</v>
      </c>
      <c r="B121" s="26" t="s">
        <v>227</v>
      </c>
      <c r="C121" s="63">
        <f>VLOOKUP(A121,'[1]2013 WORKSHEET'!$A$7:$E$611,3,FALSE)</f>
        <v>2500</v>
      </c>
      <c r="D121" s="13">
        <f>VLOOKUP(A121,'[1]2012 Actuals'!$A$1:$L$1227,9,FALSE)</f>
        <v>1506.47</v>
      </c>
      <c r="E121" s="14">
        <f t="shared" si="3"/>
        <v>0.60258800000000001</v>
      </c>
      <c r="F121" s="23">
        <f>+D121</f>
        <v>1506.47</v>
      </c>
      <c r="G121" s="30">
        <v>1500</v>
      </c>
      <c r="I121" s="17"/>
    </row>
    <row r="122" spans="1:10" x14ac:dyDescent="0.2">
      <c r="A122" s="26" t="s">
        <v>228</v>
      </c>
      <c r="B122" s="26" t="s">
        <v>229</v>
      </c>
      <c r="C122" s="63">
        <f>VLOOKUP(A122,'[1]2013 WORKSHEET'!$A$7:$E$611,3,FALSE)</f>
        <v>2700</v>
      </c>
      <c r="D122" s="13">
        <f>VLOOKUP(A122,'[1]2012 Actuals'!$A$1:$L$1227,9,FALSE)</f>
        <v>193.34</v>
      </c>
      <c r="E122" s="14">
        <f t="shared" si="3"/>
        <v>7.1607407407407411E-2</v>
      </c>
      <c r="F122" s="23">
        <v>800</v>
      </c>
      <c r="G122" s="30">
        <v>2500</v>
      </c>
      <c r="I122" s="24"/>
    </row>
    <row r="123" spans="1:10" x14ac:dyDescent="0.2">
      <c r="A123" s="26" t="s">
        <v>230</v>
      </c>
      <c r="B123" s="26" t="s">
        <v>231</v>
      </c>
      <c r="C123" s="63">
        <f>VLOOKUP(A123,'[1]2013 WORKSHEET'!$A$7:$E$611,3,FALSE)</f>
        <v>1500</v>
      </c>
      <c r="D123" s="27">
        <f>VLOOKUP(A123,'[1]2012 Actuals'!$A$1:$L$1227,9,FALSE)</f>
        <v>189.14</v>
      </c>
      <c r="E123" s="14">
        <f t="shared" si="3"/>
        <v>0.12609333333333334</v>
      </c>
      <c r="F123" s="23">
        <f>+D123/9*3+D123</f>
        <v>252.18666666666667</v>
      </c>
      <c r="G123" s="24">
        <v>750</v>
      </c>
      <c r="I123" s="17"/>
    </row>
    <row r="124" spans="1:10" x14ac:dyDescent="0.2">
      <c r="A124" s="12" t="s">
        <v>232</v>
      </c>
      <c r="B124" s="12" t="s">
        <v>233</v>
      </c>
      <c r="C124" s="15">
        <f>VLOOKUP(A124,'[1]2013 WORKSHEET'!$A$7:$E$611,3,FALSE)</f>
        <v>7000</v>
      </c>
      <c r="D124" s="13">
        <f>VLOOKUP(A124,'[1]2012 Actuals'!$A$1:$L$1227,9,FALSE)</f>
        <v>0</v>
      </c>
      <c r="E124" s="14">
        <f t="shared" si="3"/>
        <v>0</v>
      </c>
      <c r="F124" s="23"/>
      <c r="G124" s="30">
        <v>7000</v>
      </c>
      <c r="I124" s="17"/>
    </row>
    <row r="125" spans="1:10" x14ac:dyDescent="0.2">
      <c r="A125" s="12" t="s">
        <v>234</v>
      </c>
      <c r="B125" s="12" t="s">
        <v>235</v>
      </c>
      <c r="C125" s="15">
        <f>VLOOKUP(A125,'[1]2013 WORKSHEET'!$A$7:$E$611,3,FALSE)</f>
        <v>3200</v>
      </c>
      <c r="D125" s="13">
        <f>VLOOKUP(A125,'[1]2012 Actuals'!$A$1:$L$1227,9,FALSE)</f>
        <v>405.55</v>
      </c>
      <c r="E125" s="14">
        <f t="shared" si="3"/>
        <v>0.12673437500000001</v>
      </c>
      <c r="F125" s="23">
        <v>1750</v>
      </c>
      <c r="G125" s="24">
        <v>2500</v>
      </c>
      <c r="I125" s="13"/>
    </row>
    <row r="126" spans="1:10" x14ac:dyDescent="0.2">
      <c r="A126" s="12"/>
      <c r="B126" s="44" t="s">
        <v>236</v>
      </c>
      <c r="C126" s="47"/>
      <c r="D126" s="46"/>
      <c r="E126" s="69"/>
      <c r="F126" s="69"/>
      <c r="G126" s="47"/>
      <c r="I126" s="13"/>
    </row>
    <row r="127" spans="1:10" x14ac:dyDescent="0.2">
      <c r="A127" s="70" t="s">
        <v>237</v>
      </c>
      <c r="B127" s="70" t="s">
        <v>238</v>
      </c>
      <c r="C127" s="63">
        <f>VLOOKUP(A127,'[1]2013 WORKSHEET'!$A$1:$E$616,3,FALSE )</f>
        <v>3100.41</v>
      </c>
      <c r="D127" s="13">
        <f>VLOOKUP(A127,'[1]2012 Actuals'!$A$1:$L$1227,9,FALSE)</f>
        <v>0</v>
      </c>
      <c r="E127" s="29">
        <f t="shared" ref="E127:E132" si="5">+D127/C127</f>
        <v>0</v>
      </c>
      <c r="F127" s="65">
        <f>+C127</f>
        <v>3100.41</v>
      </c>
      <c r="G127" s="63">
        <v>3100</v>
      </c>
      <c r="I127" s="17"/>
      <c r="J127" s="71"/>
    </row>
    <row r="128" spans="1:10" x14ac:dyDescent="0.2">
      <c r="A128" s="70" t="s">
        <v>239</v>
      </c>
      <c r="B128" s="70" t="s">
        <v>240</v>
      </c>
      <c r="C128" s="63">
        <f>VLOOKUP(A128,'[1]2013 WORKSHEET'!$A$1:$E$616,3,FALSE )</f>
        <v>122.95</v>
      </c>
      <c r="D128" s="13">
        <f>VLOOKUP(A128,'[1]2012 Actuals'!$A$1:$L$1227,9,FALSE)</f>
        <v>0</v>
      </c>
      <c r="E128" s="29">
        <f t="shared" si="5"/>
        <v>0</v>
      </c>
      <c r="F128" s="65">
        <f>+C128</f>
        <v>122.95</v>
      </c>
      <c r="G128" s="63">
        <v>123</v>
      </c>
      <c r="I128" s="17"/>
    </row>
    <row r="129" spans="1:10" x14ac:dyDescent="0.2">
      <c r="A129" s="70" t="s">
        <v>241</v>
      </c>
      <c r="B129" s="70" t="s">
        <v>242</v>
      </c>
      <c r="C129" s="63">
        <f>VLOOKUP(A129,'[1]2013 WORKSHEET'!$A$1:$E$616,3,FALSE )</f>
        <v>55.59</v>
      </c>
      <c r="D129" s="13">
        <f>VLOOKUP(A129,'[1]2012 Actuals'!$A$1:$L$1227,9,FALSE)</f>
        <v>0</v>
      </c>
      <c r="E129" s="29">
        <f t="shared" si="5"/>
        <v>0</v>
      </c>
      <c r="F129" s="65">
        <f>+C129</f>
        <v>55.59</v>
      </c>
      <c r="G129" s="63">
        <v>56</v>
      </c>
      <c r="I129" s="17"/>
    </row>
    <row r="130" spans="1:10" x14ac:dyDescent="0.2">
      <c r="A130" s="70" t="s">
        <v>243</v>
      </c>
      <c r="B130" s="70" t="s">
        <v>244</v>
      </c>
      <c r="C130" s="63">
        <f>VLOOKUP(A130,'[1]2013 WORKSHEET'!$A$1:$E$616,3,FALSE )</f>
        <v>44.9</v>
      </c>
      <c r="D130" s="13">
        <f>VLOOKUP(A130,'[1]2012 Actuals'!$A$1:$L$1227,9,FALSE)</f>
        <v>0</v>
      </c>
      <c r="E130" s="29">
        <f t="shared" si="5"/>
        <v>0</v>
      </c>
      <c r="F130" s="65">
        <f>+C130</f>
        <v>44.9</v>
      </c>
      <c r="G130" s="63">
        <v>45</v>
      </c>
      <c r="I130" s="17"/>
    </row>
    <row r="131" spans="1:10" x14ac:dyDescent="0.2">
      <c r="A131" s="70" t="s">
        <v>245</v>
      </c>
      <c r="B131" s="70" t="s">
        <v>246</v>
      </c>
      <c r="C131" s="63">
        <f>VLOOKUP(A131,'[1]2013 WORKSHEET'!$A$1:$E$616,3,FALSE )</f>
        <v>66.28</v>
      </c>
      <c r="D131" s="13">
        <f>VLOOKUP(A131,'[1]2012 Actuals'!$A$1:$L$1227,9,FALSE)</f>
        <v>0</v>
      </c>
      <c r="E131" s="29">
        <f t="shared" si="5"/>
        <v>0</v>
      </c>
      <c r="F131" s="65">
        <f>+C131</f>
        <v>66.28</v>
      </c>
      <c r="G131" s="63">
        <v>66</v>
      </c>
      <c r="I131" s="17"/>
    </row>
    <row r="132" spans="1:10" x14ac:dyDescent="0.2">
      <c r="A132" s="70" t="s">
        <v>247</v>
      </c>
      <c r="B132" s="70" t="s">
        <v>248</v>
      </c>
      <c r="C132" s="63">
        <f>VLOOKUP(A132,'[1]2013 WORKSHEET'!$A$1:$E$616,3,FALSE )</f>
        <v>1891</v>
      </c>
      <c r="D132" s="13">
        <f>VLOOKUP(A132,'[1]2012 Actuals'!$A$1:$L$1227,9,FALSE)</f>
        <v>2090.0100000000002</v>
      </c>
      <c r="E132" s="29">
        <f t="shared" si="5"/>
        <v>1.1052406134320467</v>
      </c>
      <c r="F132" s="65">
        <v>2090</v>
      </c>
      <c r="G132" s="63">
        <f>+F132*1.02</f>
        <v>2131.8000000000002</v>
      </c>
    </row>
    <row r="133" spans="1:10" x14ac:dyDescent="0.2">
      <c r="A133" s="12"/>
      <c r="B133" s="44" t="s">
        <v>69</v>
      </c>
      <c r="C133" s="47"/>
      <c r="D133" s="46"/>
      <c r="E133" s="69"/>
      <c r="F133" s="69"/>
      <c r="G133" s="47"/>
      <c r="H133" s="17"/>
      <c r="I133" s="72"/>
    </row>
    <row r="134" spans="1:10" x14ac:dyDescent="0.2">
      <c r="A134" s="73" t="s">
        <v>249</v>
      </c>
      <c r="B134" s="73" t="s">
        <v>250</v>
      </c>
      <c r="C134" s="15">
        <f>VLOOKUP(A134,'[1]2013 WORKSHEET'!$A$1:$E$616,3,FALSE)</f>
        <v>5000</v>
      </c>
      <c r="D134" s="13">
        <f>VLOOKUP(A134,'[1]2012 Actuals'!$A$1:$L$1227,9,FALSE)</f>
        <v>2747.54</v>
      </c>
      <c r="E134" s="14">
        <f>+D134/C134</f>
        <v>0.549508</v>
      </c>
      <c r="F134" s="23">
        <v>2748</v>
      </c>
      <c r="G134" s="63">
        <v>5000</v>
      </c>
      <c r="H134" s="17"/>
    </row>
    <row r="135" spans="1:10" x14ac:dyDescent="0.2">
      <c r="A135" s="73" t="s">
        <v>251</v>
      </c>
      <c r="B135" s="73" t="s">
        <v>252</v>
      </c>
      <c r="C135" s="15">
        <f>VLOOKUP(A135,'[1]2013 WORKSHEET'!$A$1:$E$616,3,FALSE)</f>
        <v>0</v>
      </c>
      <c r="D135" s="13">
        <f>VLOOKUP(A135,'[1]2012 Actuals'!$A$1:$L$1227,9,FALSE)</f>
        <v>0</v>
      </c>
      <c r="E135" s="14"/>
      <c r="F135" s="23"/>
      <c r="G135" s="13"/>
      <c r="H135" s="16"/>
      <c r="I135" s="74"/>
    </row>
    <row r="136" spans="1:10" x14ac:dyDescent="0.2">
      <c r="A136" s="73" t="s">
        <v>253</v>
      </c>
      <c r="B136" s="73" t="s">
        <v>254</v>
      </c>
      <c r="C136" s="15">
        <f>VLOOKUP(A136,'[1]2013 WORKSHEET'!$A$1:$E$616,3,FALSE)</f>
        <v>161863.42000000001</v>
      </c>
      <c r="D136" s="13">
        <f>VLOOKUP(A136,'[1]2012 Actuals'!$A$1:$L$1227,9,FALSE)</f>
        <v>113886.68</v>
      </c>
      <c r="E136" s="14">
        <f t="shared" ref="E136:E150" si="6">+D136/C136</f>
        <v>0.70359739093613605</v>
      </c>
      <c r="F136" s="23">
        <f t="shared" ref="F136:F141" si="7">+D136/9*3+D136</f>
        <v>151848.90666666668</v>
      </c>
      <c r="G136" s="75">
        <f>+C136*1.017</f>
        <v>164615.09813999999</v>
      </c>
      <c r="H136" s="162"/>
      <c r="I136" s="76"/>
      <c r="J136" s="16"/>
    </row>
    <row r="137" spans="1:10" x14ac:dyDescent="0.2">
      <c r="A137" s="73" t="s">
        <v>255</v>
      </c>
      <c r="B137" s="73" t="s">
        <v>256</v>
      </c>
      <c r="C137" s="15">
        <f>VLOOKUP(A137,'[1]2013 WORKSHEET'!$A$1:$E$616,3,FALSE)</f>
        <v>11766.17</v>
      </c>
      <c r="D137" s="13">
        <f>VLOOKUP(A137,'[1]2012 Actuals'!$A$1:$L$1227,9,FALSE)</f>
        <v>5458.13</v>
      </c>
      <c r="E137" s="14">
        <f t="shared" si="6"/>
        <v>0.46388331972086072</v>
      </c>
      <c r="F137" s="23">
        <f t="shared" si="7"/>
        <v>7277.5066666666662</v>
      </c>
      <c r="G137" s="75">
        <f>+G136*0.0525</f>
        <v>8642.2926523499991</v>
      </c>
      <c r="H137" s="162"/>
      <c r="I137" s="16"/>
    </row>
    <row r="138" spans="1:10" x14ac:dyDescent="0.2">
      <c r="A138" s="73" t="s">
        <v>257</v>
      </c>
      <c r="B138" s="73" t="s">
        <v>258</v>
      </c>
      <c r="C138" s="15">
        <f>VLOOKUP(A138,'[1]2013 WORKSHEET'!$A$1:$E$616,3,FALSE)</f>
        <v>3933.41</v>
      </c>
      <c r="D138" s="13">
        <f>VLOOKUP(A138,'[1]2012 Actuals'!$A$1:$L$1227,9,FALSE)</f>
        <v>2178.86</v>
      </c>
      <c r="E138" s="14">
        <f t="shared" si="6"/>
        <v>0.55393666055661628</v>
      </c>
      <c r="F138" s="23">
        <f t="shared" si="7"/>
        <v>2905.1466666666665</v>
      </c>
      <c r="G138" s="75">
        <f>+F138*1.017</f>
        <v>2954.5341599999997</v>
      </c>
      <c r="H138" s="67"/>
      <c r="I138" s="77"/>
    </row>
    <row r="139" spans="1:10" x14ac:dyDescent="0.2">
      <c r="A139" s="73" t="s">
        <v>259</v>
      </c>
      <c r="B139" s="73" t="s">
        <v>260</v>
      </c>
      <c r="C139" s="15">
        <f>VLOOKUP(A139,'[1]2013 WORKSHEET'!$A$1:$E$616,3,FALSE)</f>
        <v>3933.41</v>
      </c>
      <c r="D139" s="13">
        <f>VLOOKUP(A139,'[1]2012 Actuals'!$A$1:$L$1227,9,FALSE)</f>
        <v>2226.94</v>
      </c>
      <c r="E139" s="14">
        <f t="shared" si="6"/>
        <v>0.56616015111569862</v>
      </c>
      <c r="F139" s="23">
        <f t="shared" si="7"/>
        <v>2969.2533333333336</v>
      </c>
      <c r="G139" s="75">
        <f>+F139*1.017</f>
        <v>3019.7306399999998</v>
      </c>
      <c r="H139" s="67"/>
      <c r="I139" s="41"/>
    </row>
    <row r="140" spans="1:10" x14ac:dyDescent="0.2">
      <c r="A140" s="73" t="s">
        <v>261</v>
      </c>
      <c r="B140" s="73" t="s">
        <v>262</v>
      </c>
      <c r="C140" s="15">
        <f>VLOOKUP(A140,'[1]2013 WORKSHEET'!$A$1:$E$616,3,FALSE)</f>
        <v>6403.35</v>
      </c>
      <c r="D140" s="13">
        <f>VLOOKUP(A140,'[1]2012 Actuals'!$A$1:$L$1227,9,FALSE)</f>
        <v>3346.2</v>
      </c>
      <c r="E140" s="14">
        <f t="shared" si="6"/>
        <v>0.5225702171519595</v>
      </c>
      <c r="F140" s="23">
        <f t="shared" si="7"/>
        <v>4461.5999999999995</v>
      </c>
      <c r="G140" s="75">
        <f>+F140*1.1</f>
        <v>4907.76</v>
      </c>
      <c r="H140" s="67"/>
    </row>
    <row r="141" spans="1:10" x14ac:dyDescent="0.2">
      <c r="A141" s="73" t="s">
        <v>263</v>
      </c>
      <c r="B141" s="73" t="s">
        <v>264</v>
      </c>
      <c r="C141" s="15">
        <f>VLOOKUP(A141,'[1]2013 WORKSHEET'!$A$1:$E$616,3,FALSE)</f>
        <v>15349</v>
      </c>
      <c r="D141" s="13">
        <f>VLOOKUP(A141,'[1]2012 Actuals'!$A$1:$L$1227,9,FALSE)</f>
        <v>10775.05</v>
      </c>
      <c r="E141" s="14">
        <f t="shared" si="6"/>
        <v>0.70200338784285621</v>
      </c>
      <c r="F141" s="23">
        <f t="shared" si="7"/>
        <v>14366.733333333332</v>
      </c>
      <c r="G141" s="75">
        <f>+F141*1.08</f>
        <v>15516.072</v>
      </c>
      <c r="H141" s="67"/>
      <c r="I141" s="16"/>
    </row>
    <row r="142" spans="1:10" x14ac:dyDescent="0.2">
      <c r="A142" s="73" t="s">
        <v>265</v>
      </c>
      <c r="B142" s="73" t="s">
        <v>266</v>
      </c>
      <c r="C142" s="15">
        <f>VLOOKUP(A142,'[1]2013 WORKSHEET'!$A$1:$E$616,3,FALSE)</f>
        <v>13652.94</v>
      </c>
      <c r="D142" s="13">
        <f>VLOOKUP(A142,'[1]2012 Actuals'!$A$1:$L$1227,9,FALSE)</f>
        <v>10586.3</v>
      </c>
      <c r="E142" s="14">
        <f t="shared" si="6"/>
        <v>0.77538610731461499</v>
      </c>
      <c r="F142" s="65">
        <v>12642.9</v>
      </c>
      <c r="G142" s="78">
        <v>16000</v>
      </c>
      <c r="H142" s="67"/>
    </row>
    <row r="143" spans="1:10" x14ac:dyDescent="0.2">
      <c r="A143" s="73" t="s">
        <v>267</v>
      </c>
      <c r="B143" s="73" t="s">
        <v>268</v>
      </c>
      <c r="C143" s="15">
        <f>VLOOKUP(A143,'[1]2013 WORKSHEET'!$A$1:$E$616,3,FALSE)</f>
        <v>1100</v>
      </c>
      <c r="D143" s="13">
        <f>VLOOKUP(A143,'[1]2012 Actuals'!$A$1:$L$1227,9,FALSE)</f>
        <v>2476</v>
      </c>
      <c r="E143" s="14">
        <f t="shared" si="6"/>
        <v>2.250909090909091</v>
      </c>
      <c r="F143" s="23">
        <f>+D143</f>
        <v>2476</v>
      </c>
      <c r="G143" s="75">
        <v>2500</v>
      </c>
      <c r="H143" s="67"/>
      <c r="I143" s="16"/>
    </row>
    <row r="144" spans="1:10" hidden="1" x14ac:dyDescent="0.2">
      <c r="A144" s="73" t="s">
        <v>269</v>
      </c>
      <c r="B144" s="73" t="s">
        <v>270</v>
      </c>
      <c r="C144" s="15">
        <f>VLOOKUP(A144,'[1]2013 WORKSHEET'!$A$1:$E$616,3,FALSE)</f>
        <v>0</v>
      </c>
      <c r="D144" s="13">
        <f>VLOOKUP(A144,'[1]2012 Actuals'!$A$1:$L$1227,9,FALSE)</f>
        <v>0</v>
      </c>
      <c r="E144" s="14"/>
      <c r="F144" s="23"/>
      <c r="G144" s="13"/>
      <c r="H144" s="67"/>
    </row>
    <row r="145" spans="1:9" x14ac:dyDescent="0.2">
      <c r="A145" s="73" t="s">
        <v>271</v>
      </c>
      <c r="B145" s="73" t="s">
        <v>272</v>
      </c>
      <c r="C145" s="15">
        <f>VLOOKUP(A145,'[1]2013 WORKSHEET'!$A$1:$E$616,3,FALSE)</f>
        <v>6500</v>
      </c>
      <c r="D145" s="27">
        <f>VLOOKUP(A145,'[1]2012 Actuals'!$A$1:$L$1227,9,FALSE)</f>
        <v>3856.49</v>
      </c>
      <c r="E145" s="14">
        <f t="shared" si="6"/>
        <v>0.59330615384615382</v>
      </c>
      <c r="F145" s="23">
        <v>4500</v>
      </c>
      <c r="G145" s="15">
        <v>4500</v>
      </c>
      <c r="H145" s="67"/>
      <c r="I145" s="17"/>
    </row>
    <row r="146" spans="1:9" x14ac:dyDescent="0.2">
      <c r="A146" s="73" t="s">
        <v>273</v>
      </c>
      <c r="B146" s="73" t="s">
        <v>274</v>
      </c>
      <c r="C146" s="15">
        <f>VLOOKUP(A146,'[1]2013 WORKSHEET'!$A$1:$E$616,3,FALSE)</f>
        <v>555</v>
      </c>
      <c r="D146" s="13">
        <f>VLOOKUP(A146,'[1]2012 Actuals'!$A$1:$L$1227,9,FALSE)</f>
        <v>613.41</v>
      </c>
      <c r="E146" s="14">
        <f t="shared" si="6"/>
        <v>1.1052432432432431</v>
      </c>
      <c r="F146" s="23">
        <v>613</v>
      </c>
      <c r="G146" s="63">
        <f>+F146*1.02</f>
        <v>625.26</v>
      </c>
      <c r="H146" s="67"/>
    </row>
    <row r="147" spans="1:9" x14ac:dyDescent="0.2">
      <c r="A147" s="73" t="s">
        <v>275</v>
      </c>
      <c r="B147" s="73" t="s">
        <v>276</v>
      </c>
      <c r="C147" s="15">
        <f>VLOOKUP(A147,'[1]2013 WORKSHEET'!$A$1:$E$616,3,FALSE)</f>
        <v>1428</v>
      </c>
      <c r="D147" s="13">
        <f>VLOOKUP(A147,'[1]2012 Actuals'!$A$1:$L$1227,9,FALSE)</f>
        <v>564.64</v>
      </c>
      <c r="E147" s="14">
        <f t="shared" si="6"/>
        <v>0.395406162464986</v>
      </c>
      <c r="F147" s="23">
        <f>+D147/9*3+D147</f>
        <v>752.85333333333335</v>
      </c>
      <c r="G147" s="15">
        <v>900</v>
      </c>
      <c r="H147" s="67"/>
    </row>
    <row r="148" spans="1:9" x14ac:dyDescent="0.2">
      <c r="A148" s="73" t="s">
        <v>277</v>
      </c>
      <c r="B148" s="73" t="s">
        <v>278</v>
      </c>
      <c r="C148" s="15">
        <f>VLOOKUP(A148,'[1]2013 WORKSHEET'!$A$1:$E$616,3,FALSE)</f>
        <v>450</v>
      </c>
      <c r="D148" s="13">
        <f>VLOOKUP(A148,'[1]2012 Actuals'!$A$1:$L$1227,9,FALSE)</f>
        <v>716.5</v>
      </c>
      <c r="E148" s="14">
        <f t="shared" si="6"/>
        <v>1.5922222222222222</v>
      </c>
      <c r="F148" s="23">
        <f>+D148</f>
        <v>716.5</v>
      </c>
      <c r="G148" s="15">
        <v>500</v>
      </c>
      <c r="H148" s="67"/>
    </row>
    <row r="149" spans="1:9" x14ac:dyDescent="0.2">
      <c r="A149" s="73" t="s">
        <v>279</v>
      </c>
      <c r="B149" s="73" t="s">
        <v>280</v>
      </c>
      <c r="C149" s="15">
        <f>VLOOKUP(A149,'[1]2013 WORKSHEET'!$A$1:$E$616,3,FALSE)</f>
        <v>900</v>
      </c>
      <c r="D149" s="27">
        <f>VLOOKUP(A149,'[1]2012 Actuals'!$A$1:$L$1227,9,FALSE)</f>
        <v>555.58000000000004</v>
      </c>
      <c r="E149" s="14">
        <f t="shared" si="6"/>
        <v>0.61731111111111114</v>
      </c>
      <c r="F149" s="65">
        <v>900</v>
      </c>
      <c r="G149" s="15">
        <v>875</v>
      </c>
      <c r="H149" s="163"/>
      <c r="I149" s="163"/>
    </row>
    <row r="150" spans="1:9" x14ac:dyDescent="0.2">
      <c r="A150" s="73" t="s">
        <v>281</v>
      </c>
      <c r="B150" s="73" t="s">
        <v>282</v>
      </c>
      <c r="C150" s="15">
        <f>VLOOKUP(A150,'[1]2013 WORKSHEET'!$A$1:$E$616,3,FALSE)</f>
        <v>1500</v>
      </c>
      <c r="D150" s="13">
        <f>VLOOKUP(A150,'[1]2012 Actuals'!$A$1:$L$1227,9,FALSE)</f>
        <v>175.8</v>
      </c>
      <c r="E150" s="14">
        <f t="shared" si="6"/>
        <v>0.11720000000000001</v>
      </c>
      <c r="F150" s="23">
        <f>+D150/9*3+D150</f>
        <v>234.40000000000003</v>
      </c>
      <c r="G150" s="15">
        <v>500</v>
      </c>
      <c r="H150" s="163"/>
      <c r="I150" s="163"/>
    </row>
    <row r="151" spans="1:9" hidden="1" x14ac:dyDescent="0.2">
      <c r="A151" s="73"/>
      <c r="B151" s="73" t="s">
        <v>283</v>
      </c>
      <c r="C151" s="15"/>
      <c r="D151" s="13"/>
      <c r="E151" s="14"/>
      <c r="F151" s="23"/>
      <c r="G151" s="13">
        <v>0</v>
      </c>
      <c r="H151" s="79"/>
      <c r="I151" s="79"/>
    </row>
    <row r="152" spans="1:9" hidden="1" x14ac:dyDescent="0.2">
      <c r="A152" s="73"/>
      <c r="B152" s="73" t="s">
        <v>284</v>
      </c>
      <c r="C152" s="15"/>
      <c r="D152" s="13"/>
      <c r="E152" s="14"/>
      <c r="F152" s="23"/>
      <c r="G152" s="13">
        <v>0</v>
      </c>
      <c r="H152" s="79"/>
      <c r="I152" s="80"/>
    </row>
    <row r="153" spans="1:9" hidden="1" x14ac:dyDescent="0.2">
      <c r="A153" s="73"/>
      <c r="B153" s="73" t="s">
        <v>285</v>
      </c>
      <c r="C153" s="15"/>
      <c r="D153" s="13"/>
      <c r="E153" s="14"/>
      <c r="F153" s="23"/>
      <c r="G153" s="13">
        <v>0</v>
      </c>
      <c r="H153" s="79"/>
      <c r="I153" s="79"/>
    </row>
    <row r="154" spans="1:9" ht="13.5" thickBot="1" x14ac:dyDescent="0.25">
      <c r="B154" s="81" t="s">
        <v>286</v>
      </c>
      <c r="C154" s="82">
        <f>SUBTOTAL(109,C70:C151)</f>
        <v>822296.86999999988</v>
      </c>
      <c r="D154" s="83">
        <f>SUBTOTAL(109,D70:D150)</f>
        <v>589950.70000000007</v>
      </c>
      <c r="E154" s="83"/>
      <c r="F154" s="83">
        <f>SUM(F70:F150)</f>
        <v>765728.76</v>
      </c>
      <c r="G154" s="83">
        <f>SUM(G70:G153)</f>
        <v>824466.17927005014</v>
      </c>
      <c r="I154" s="34"/>
    </row>
    <row r="155" spans="1:9" ht="13.5" thickTop="1" x14ac:dyDescent="0.2">
      <c r="C155" s="84"/>
      <c r="I155" s="74"/>
    </row>
    <row r="156" spans="1:9" x14ac:dyDescent="0.2">
      <c r="C156" s="34"/>
      <c r="I156" s="34"/>
    </row>
    <row r="158" spans="1:9" x14ac:dyDescent="0.2">
      <c r="C158" s="5"/>
      <c r="G158" s="41"/>
    </row>
    <row r="159" spans="1:9" x14ac:dyDescent="0.2">
      <c r="C159" s="5"/>
      <c r="G159" s="5"/>
      <c r="I159" s="34"/>
    </row>
    <row r="160" spans="1:9" x14ac:dyDescent="0.2">
      <c r="C160" s="34"/>
      <c r="G160" s="74"/>
    </row>
    <row r="161" spans="6:7" x14ac:dyDescent="0.2">
      <c r="F161" s="41"/>
      <c r="G161" s="74"/>
    </row>
    <row r="162" spans="6:7" x14ac:dyDescent="0.2">
      <c r="F162" s="41"/>
      <c r="G162" s="74"/>
    </row>
    <row r="163" spans="6:7" x14ac:dyDescent="0.2">
      <c r="F163" s="41"/>
      <c r="G163" s="74"/>
    </row>
    <row r="164" spans="6:7" x14ac:dyDescent="0.2">
      <c r="F164" s="41"/>
      <c r="G164" s="74"/>
    </row>
    <row r="165" spans="6:7" x14ac:dyDescent="0.2">
      <c r="F165" s="41"/>
      <c r="G165" s="74"/>
    </row>
    <row r="166" spans="6:7" x14ac:dyDescent="0.2">
      <c r="F166" s="41"/>
      <c r="G166" s="74"/>
    </row>
    <row r="167" spans="6:7" x14ac:dyDescent="0.2">
      <c r="F167" s="41"/>
      <c r="G167" s="74"/>
    </row>
    <row r="168" spans="6:7" x14ac:dyDescent="0.2">
      <c r="F168" s="41"/>
      <c r="G168" s="74"/>
    </row>
    <row r="169" spans="6:7" x14ac:dyDescent="0.2">
      <c r="F169" s="41"/>
      <c r="G169" s="74"/>
    </row>
    <row r="170" spans="6:7" x14ac:dyDescent="0.2">
      <c r="F170" s="41"/>
      <c r="G170" s="74"/>
    </row>
    <row r="171" spans="6:7" x14ac:dyDescent="0.2">
      <c r="F171" s="41"/>
      <c r="G171" s="74"/>
    </row>
    <row r="172" spans="6:7" x14ac:dyDescent="0.2">
      <c r="F172" s="41"/>
      <c r="G172" s="74"/>
    </row>
    <row r="173" spans="6:7" x14ac:dyDescent="0.2">
      <c r="F173" s="41"/>
      <c r="G173" s="74"/>
    </row>
    <row r="174" spans="6:7" x14ac:dyDescent="0.2">
      <c r="F174" s="41"/>
      <c r="G174" s="74"/>
    </row>
    <row r="175" spans="6:7" x14ac:dyDescent="0.2">
      <c r="F175" s="41"/>
      <c r="G175" s="74"/>
    </row>
    <row r="176" spans="6:7" x14ac:dyDescent="0.2">
      <c r="F176" s="41"/>
      <c r="G176" s="74"/>
    </row>
    <row r="177" spans="6:7" x14ac:dyDescent="0.2">
      <c r="F177" s="41"/>
      <c r="G177" s="74"/>
    </row>
    <row r="178" spans="6:7" x14ac:dyDescent="0.2">
      <c r="F178" s="41"/>
      <c r="G178" s="74"/>
    </row>
    <row r="179" spans="6:7" x14ac:dyDescent="0.2">
      <c r="F179" s="41"/>
      <c r="G179" s="74"/>
    </row>
    <row r="180" spans="6:7" x14ac:dyDescent="0.2">
      <c r="F180" s="41"/>
      <c r="G180" s="74"/>
    </row>
    <row r="181" spans="6:7" x14ac:dyDescent="0.2">
      <c r="F181" s="41"/>
      <c r="G181" s="74"/>
    </row>
    <row r="182" spans="6:7" x14ac:dyDescent="0.2">
      <c r="F182" s="41"/>
      <c r="G182" s="74"/>
    </row>
    <row r="183" spans="6:7" x14ac:dyDescent="0.2">
      <c r="F183" s="41"/>
      <c r="G183" s="74"/>
    </row>
    <row r="184" spans="6:7" x14ac:dyDescent="0.2">
      <c r="F184" s="41"/>
      <c r="G184" s="74"/>
    </row>
    <row r="185" spans="6:7" x14ac:dyDescent="0.2">
      <c r="F185" s="41"/>
      <c r="G185" s="74"/>
    </row>
    <row r="186" spans="6:7" x14ac:dyDescent="0.2">
      <c r="F186" s="41"/>
      <c r="G186" s="74"/>
    </row>
    <row r="187" spans="6:7" x14ac:dyDescent="0.2">
      <c r="F187" s="41"/>
      <c r="G187" s="74"/>
    </row>
    <row r="188" spans="6:7" x14ac:dyDescent="0.2">
      <c r="F188" s="41"/>
      <c r="G188" s="74"/>
    </row>
    <row r="189" spans="6:7" x14ac:dyDescent="0.2">
      <c r="F189" s="41"/>
      <c r="G189" s="74"/>
    </row>
    <row r="190" spans="6:7" x14ac:dyDescent="0.2">
      <c r="F190" s="41"/>
      <c r="G190" s="74"/>
    </row>
    <row r="191" spans="6:7" x14ac:dyDescent="0.2">
      <c r="F191" s="41"/>
      <c r="G191" s="74"/>
    </row>
    <row r="192" spans="6:7" x14ac:dyDescent="0.2">
      <c r="F192" s="41"/>
      <c r="G192" s="74"/>
    </row>
    <row r="193" spans="6:7" x14ac:dyDescent="0.2">
      <c r="F193" s="41"/>
      <c r="G193" s="74"/>
    </row>
    <row r="194" spans="6:7" x14ac:dyDescent="0.2">
      <c r="F194" s="41"/>
      <c r="G194" s="74"/>
    </row>
    <row r="195" spans="6:7" x14ac:dyDescent="0.2">
      <c r="F195" s="41"/>
      <c r="G195" s="74"/>
    </row>
    <row r="196" spans="6:7" x14ac:dyDescent="0.2">
      <c r="F196" s="41"/>
      <c r="G196" s="74"/>
    </row>
    <row r="197" spans="6:7" x14ac:dyDescent="0.2">
      <c r="F197" s="41"/>
      <c r="G197" s="74"/>
    </row>
    <row r="198" spans="6:7" x14ac:dyDescent="0.2">
      <c r="F198" s="41"/>
      <c r="G198" s="74"/>
    </row>
    <row r="199" spans="6:7" x14ac:dyDescent="0.2">
      <c r="F199" s="41"/>
      <c r="G199" s="74"/>
    </row>
    <row r="200" spans="6:7" x14ac:dyDescent="0.2">
      <c r="F200" s="41"/>
      <c r="G200" s="74"/>
    </row>
    <row r="201" spans="6:7" x14ac:dyDescent="0.2">
      <c r="F201" s="41"/>
      <c r="G201" s="74"/>
    </row>
    <row r="202" spans="6:7" x14ac:dyDescent="0.2">
      <c r="F202" s="41"/>
      <c r="G202" s="74"/>
    </row>
    <row r="203" spans="6:7" x14ac:dyDescent="0.2">
      <c r="F203" s="41"/>
      <c r="G203" s="74"/>
    </row>
    <row r="204" spans="6:7" x14ac:dyDescent="0.2">
      <c r="F204" s="41"/>
      <c r="G204" s="74"/>
    </row>
    <row r="205" spans="6:7" x14ac:dyDescent="0.2">
      <c r="F205" s="41"/>
      <c r="G205" s="74"/>
    </row>
    <row r="206" spans="6:7" x14ac:dyDescent="0.2">
      <c r="F206" s="41"/>
      <c r="G206" s="74"/>
    </row>
    <row r="207" spans="6:7" x14ac:dyDescent="0.2">
      <c r="F207" s="41"/>
      <c r="G207" s="74"/>
    </row>
    <row r="208" spans="6:7" x14ac:dyDescent="0.2">
      <c r="F208" s="41"/>
      <c r="G208" s="74"/>
    </row>
    <row r="209" spans="6:7" x14ac:dyDescent="0.2">
      <c r="F209" s="41"/>
      <c r="G209" s="74"/>
    </row>
    <row r="210" spans="6:7" x14ac:dyDescent="0.2">
      <c r="F210" s="41"/>
      <c r="G210" s="74"/>
    </row>
    <row r="211" spans="6:7" x14ac:dyDescent="0.2">
      <c r="F211" s="41"/>
      <c r="G211" s="74"/>
    </row>
    <row r="212" spans="6:7" x14ac:dyDescent="0.2">
      <c r="F212" s="41"/>
      <c r="G212" s="74"/>
    </row>
    <row r="213" spans="6:7" x14ac:dyDescent="0.2">
      <c r="F213" s="41"/>
      <c r="G213" s="74"/>
    </row>
    <row r="214" spans="6:7" x14ac:dyDescent="0.2">
      <c r="F214" s="41"/>
      <c r="G214" s="74"/>
    </row>
    <row r="215" spans="6:7" x14ac:dyDescent="0.2">
      <c r="F215" s="41"/>
      <c r="G215" s="74"/>
    </row>
    <row r="216" spans="6:7" x14ac:dyDescent="0.2">
      <c r="F216" s="41"/>
      <c r="G216" s="74"/>
    </row>
    <row r="217" spans="6:7" x14ac:dyDescent="0.2">
      <c r="F217" s="41"/>
      <c r="G217" s="74"/>
    </row>
    <row r="218" spans="6:7" x14ac:dyDescent="0.2">
      <c r="F218" s="41"/>
      <c r="G218" s="74"/>
    </row>
    <row r="219" spans="6:7" x14ac:dyDescent="0.2">
      <c r="F219" s="41"/>
      <c r="G219" s="74"/>
    </row>
    <row r="220" spans="6:7" x14ac:dyDescent="0.2">
      <c r="F220" s="41"/>
      <c r="G220" s="74"/>
    </row>
    <row r="221" spans="6:7" x14ac:dyDescent="0.2">
      <c r="F221" s="41"/>
      <c r="G221" s="74"/>
    </row>
    <row r="222" spans="6:7" x14ac:dyDescent="0.2">
      <c r="F222" s="41"/>
      <c r="G222" s="74"/>
    </row>
    <row r="223" spans="6:7" x14ac:dyDescent="0.2">
      <c r="F223" s="41"/>
      <c r="G223" s="74"/>
    </row>
    <row r="224" spans="6:7" x14ac:dyDescent="0.2">
      <c r="F224" s="41"/>
      <c r="G224" s="74"/>
    </row>
    <row r="225" spans="6:7" x14ac:dyDescent="0.2">
      <c r="F225" s="41"/>
      <c r="G225" s="74"/>
    </row>
    <row r="226" spans="6:7" x14ac:dyDescent="0.2">
      <c r="F226" s="41"/>
      <c r="G226" s="74"/>
    </row>
    <row r="227" spans="6:7" x14ac:dyDescent="0.2">
      <c r="F227" s="41"/>
      <c r="G227" s="74"/>
    </row>
    <row r="228" spans="6:7" x14ac:dyDescent="0.2">
      <c r="F228" s="41"/>
      <c r="G228" s="74"/>
    </row>
    <row r="229" spans="6:7" x14ac:dyDescent="0.2">
      <c r="F229" s="41"/>
      <c r="G229" s="74"/>
    </row>
    <row r="230" spans="6:7" x14ac:dyDescent="0.2">
      <c r="F230" s="41"/>
      <c r="G230" s="74"/>
    </row>
    <row r="231" spans="6:7" x14ac:dyDescent="0.2">
      <c r="F231" s="41"/>
      <c r="G231" s="74"/>
    </row>
    <row r="232" spans="6:7" x14ac:dyDescent="0.2">
      <c r="F232" s="41"/>
      <c r="G232" s="74"/>
    </row>
    <row r="233" spans="6:7" x14ac:dyDescent="0.2">
      <c r="F233" s="41"/>
      <c r="G233" s="74"/>
    </row>
    <row r="234" spans="6:7" x14ac:dyDescent="0.2">
      <c r="F234" s="41"/>
      <c r="G234" s="74"/>
    </row>
    <row r="235" spans="6:7" x14ac:dyDescent="0.2">
      <c r="F235" s="41"/>
      <c r="G235" s="74"/>
    </row>
    <row r="236" spans="6:7" x14ac:dyDescent="0.2">
      <c r="F236" s="64"/>
      <c r="G236" s="74"/>
    </row>
    <row r="238" spans="6:7" x14ac:dyDescent="0.2">
      <c r="F238" s="41"/>
      <c r="G238" s="41"/>
    </row>
  </sheetData>
  <mergeCells count="6">
    <mergeCell ref="E7:E8"/>
    <mergeCell ref="I77:I79"/>
    <mergeCell ref="I90:I92"/>
    <mergeCell ref="H136:H137"/>
    <mergeCell ref="H149:H150"/>
    <mergeCell ref="I149:I150"/>
  </mergeCells>
  <pageMargins left="0.78740157480314965" right="0.11811023622047245" top="0.31496062992125984" bottom="0.31496062992125984" header="0" footer="0"/>
  <pageSetup scale="68" orientation="portrait" r:id="rId1"/>
  <headerFooter alignWithMargins="0"/>
  <rowBreaks count="2" manualBreakCount="2">
    <brk id="67" max="7" man="1"/>
    <brk id="1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5"/>
  <sheetViews>
    <sheetView zoomScaleNormal="100" workbookViewId="0">
      <selection activeCell="I11" sqref="I11:I24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0.85546875" customWidth="1"/>
    <col min="7" max="7" width="13.7109375" customWidth="1"/>
    <col min="8" max="8" width="1.140625" customWidth="1"/>
    <col min="9" max="9" width="18.85546875" bestFit="1" customWidth="1"/>
    <col min="10" max="10" width="16.710937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</row>
    <row r="2" spans="1:10" x14ac:dyDescent="0.2">
      <c r="A2" s="3"/>
      <c r="B2" s="4"/>
    </row>
    <row r="3" spans="1:10" x14ac:dyDescent="0.2">
      <c r="A3" s="1" t="s">
        <v>287</v>
      </c>
      <c r="B3" s="2"/>
      <c r="C3" s="2"/>
      <c r="D3" s="2"/>
      <c r="E3" s="2"/>
      <c r="F3" s="2"/>
      <c r="G3" s="2"/>
    </row>
    <row r="4" spans="1:10" ht="3" customHeight="1" x14ac:dyDescent="0.2">
      <c r="A4" s="3"/>
    </row>
    <row r="5" spans="1:10" x14ac:dyDescent="0.2">
      <c r="A5" s="1" t="s">
        <v>288</v>
      </c>
      <c r="B5" s="2"/>
      <c r="C5" s="2"/>
      <c r="D5" s="2"/>
      <c r="E5" s="2"/>
      <c r="F5" s="2"/>
      <c r="G5" s="2"/>
    </row>
    <row r="6" spans="1:10" x14ac:dyDescent="0.2">
      <c r="A6" s="3"/>
      <c r="B6" s="16" t="s">
        <v>289</v>
      </c>
      <c r="I6" s="7" t="s">
        <v>290</v>
      </c>
    </row>
    <row r="7" spans="1:10" x14ac:dyDescent="0.2">
      <c r="A7" s="3"/>
      <c r="C7" s="7">
        <v>2019</v>
      </c>
      <c r="D7" s="7">
        <v>2019</v>
      </c>
      <c r="E7" s="159" t="s">
        <v>5</v>
      </c>
      <c r="F7" s="85">
        <v>2019</v>
      </c>
      <c r="G7" s="7">
        <v>2020</v>
      </c>
      <c r="I7" s="7" t="s">
        <v>291</v>
      </c>
    </row>
    <row r="8" spans="1:10" ht="26.25" thickBot="1" x14ac:dyDescent="0.25">
      <c r="A8" s="8" t="s">
        <v>6</v>
      </c>
      <c r="B8" s="8" t="s">
        <v>7</v>
      </c>
      <c r="C8" s="9" t="s">
        <v>8</v>
      </c>
      <c r="D8" s="9" t="s">
        <v>9</v>
      </c>
      <c r="E8" s="160"/>
      <c r="F8" s="86" t="s">
        <v>10</v>
      </c>
      <c r="G8" s="9" t="s">
        <v>8</v>
      </c>
      <c r="I8" s="87" t="s">
        <v>292</v>
      </c>
      <c r="J8" s="10" t="s">
        <v>11</v>
      </c>
    </row>
    <row r="9" spans="1:10" x14ac:dyDescent="0.2">
      <c r="A9" s="88" t="s">
        <v>4</v>
      </c>
      <c r="B9" s="89"/>
      <c r="C9" s="90"/>
      <c r="D9" s="90"/>
      <c r="E9" s="90"/>
      <c r="F9" s="90"/>
      <c r="G9" s="90"/>
      <c r="I9" s="91"/>
      <c r="J9" s="91"/>
    </row>
    <row r="10" spans="1:10" x14ac:dyDescent="0.2">
      <c r="A10" s="12" t="s">
        <v>293</v>
      </c>
      <c r="B10" s="12" t="s">
        <v>294</v>
      </c>
      <c r="C10" s="13">
        <f>VLOOKUP(A10,'[1]2013 WORKSHEET'!$A$1:$E$616,3,FALSE )</f>
        <v>3466</v>
      </c>
      <c r="D10" s="13">
        <f>VLOOKUP(A10,'[1]2012 Actuals'!$A$1:$L$1227,9,FALSE)</f>
        <v>1636.5</v>
      </c>
      <c r="E10" s="14">
        <f t="shared" ref="E10:E15" si="0">+D10/C10</f>
        <v>0.47215810732833235</v>
      </c>
      <c r="F10" s="19">
        <f>+C10</f>
        <v>3466</v>
      </c>
      <c r="G10" s="13">
        <v>3661</v>
      </c>
      <c r="I10" s="21"/>
    </row>
    <row r="11" spans="1:10" x14ac:dyDescent="0.2">
      <c r="A11" s="92" t="s">
        <v>295</v>
      </c>
      <c r="B11" s="92" t="s">
        <v>296</v>
      </c>
      <c r="C11" s="13">
        <f>VLOOKUP(A11,'[1]2013 WORKSHEET'!$A$1:$E$616,3,FALSE )</f>
        <v>4000</v>
      </c>
      <c r="D11" s="13">
        <f>VLOOKUP(A11,'[1]2012 Actuals'!$A$1:$L$1227,9,FALSE)</f>
        <v>0</v>
      </c>
      <c r="E11" s="14">
        <f t="shared" si="0"/>
        <v>0</v>
      </c>
      <c r="F11" s="19">
        <v>500</v>
      </c>
      <c r="G11" s="13">
        <v>500</v>
      </c>
      <c r="I11" s="36"/>
    </row>
    <row r="12" spans="1:10" x14ac:dyDescent="0.2">
      <c r="A12" s="93" t="s">
        <v>297</v>
      </c>
      <c r="B12" s="93" t="s">
        <v>298</v>
      </c>
      <c r="C12" s="13">
        <f>VLOOKUP(A12,'[1]2013 WORKSHEET'!$A$1:$E$616,3,FALSE )</f>
        <v>1000</v>
      </c>
      <c r="D12" s="13">
        <f>VLOOKUP(A12,'[1]2012 Actuals'!$A$1:$L$1227,9,FALSE)</f>
        <v>108.25</v>
      </c>
      <c r="E12" s="14">
        <f t="shared" si="0"/>
        <v>0.10825</v>
      </c>
      <c r="F12" s="19">
        <v>2000</v>
      </c>
      <c r="G12" s="13">
        <v>2000</v>
      </c>
      <c r="I12" s="17"/>
    </row>
    <row r="13" spans="1:10" x14ac:dyDescent="0.2">
      <c r="A13" s="92" t="s">
        <v>299</v>
      </c>
      <c r="B13" s="92" t="s">
        <v>300</v>
      </c>
      <c r="C13" s="13">
        <f>VLOOKUP(A13,'[1]2013 WORKSHEET'!$A$1:$E$616,3,FALSE )</f>
        <v>2319</v>
      </c>
      <c r="D13" s="13">
        <f>VLOOKUP(A13,'[1]2012 Actuals'!$A$1:$L$1227,9,FALSE)</f>
        <v>0</v>
      </c>
      <c r="E13" s="14">
        <f t="shared" si="0"/>
        <v>0</v>
      </c>
      <c r="F13" s="19">
        <v>2319</v>
      </c>
      <c r="G13" s="13">
        <v>2319</v>
      </c>
      <c r="I13" s="17"/>
    </row>
    <row r="14" spans="1:10" x14ac:dyDescent="0.2">
      <c r="A14" s="92" t="s">
        <v>301</v>
      </c>
      <c r="B14" s="92" t="s">
        <v>302</v>
      </c>
      <c r="C14" s="13">
        <f>VLOOKUP(A14,'[1]2013 WORKSHEET'!$A$1:$E$616,3,FALSE )</f>
        <v>8500</v>
      </c>
      <c r="D14" s="13">
        <f>VLOOKUP(A14,'[1]2012 Actuals'!$A$1:$L$1227,9,FALSE)</f>
        <v>5450</v>
      </c>
      <c r="E14" s="14">
        <f t="shared" si="0"/>
        <v>0.64117647058823535</v>
      </c>
      <c r="F14" s="19">
        <v>6150</v>
      </c>
      <c r="G14" s="13">
        <v>8220</v>
      </c>
      <c r="I14" s="17"/>
    </row>
    <row r="15" spans="1:10" x14ac:dyDescent="0.2">
      <c r="A15" s="92" t="s">
        <v>303</v>
      </c>
      <c r="B15" s="92" t="s">
        <v>304</v>
      </c>
      <c r="C15" s="13">
        <f>VLOOKUP(A15,'[1]2013 WORKSHEET'!$A$1:$E$616,3,FALSE )</f>
        <v>2399</v>
      </c>
      <c r="D15" s="13">
        <f>VLOOKUP(A15,'[1]2012 Actuals'!$A$1:$L$1227,9,FALSE)</f>
        <v>0</v>
      </c>
      <c r="E15" s="14">
        <f t="shared" si="0"/>
        <v>0</v>
      </c>
      <c r="F15" s="19">
        <v>0</v>
      </c>
      <c r="G15" s="13">
        <v>0</v>
      </c>
      <c r="I15" s="164"/>
    </row>
    <row r="16" spans="1:10" ht="13.5" thickBot="1" x14ac:dyDescent="0.25">
      <c r="B16" s="53" t="s">
        <v>305</v>
      </c>
      <c r="C16" s="55">
        <f>SUBTOTAL(109,C10:C15)</f>
        <v>21684</v>
      </c>
      <c r="D16" s="55">
        <f>SUBTOTAL(109,D10:D15)</f>
        <v>7194.75</v>
      </c>
      <c r="E16" s="55"/>
      <c r="F16" s="55">
        <f>SUM(F11:F15)</f>
        <v>10969</v>
      </c>
      <c r="G16" s="55">
        <f>SUBTOTAL(109,G10:G15)</f>
        <v>16700</v>
      </c>
      <c r="I16" s="164"/>
    </row>
    <row r="17" spans="1:10" ht="14.25" thickTop="1" thickBot="1" x14ac:dyDescent="0.25">
      <c r="B17" s="53" t="s">
        <v>306</v>
      </c>
      <c r="C17" s="57">
        <f>SUM(C27)</f>
        <v>21684</v>
      </c>
      <c r="D17" s="57">
        <f>SUM(D27)</f>
        <v>11497.220000000001</v>
      </c>
      <c r="E17" s="57"/>
      <c r="F17" s="57">
        <f>+F27</f>
        <v>15203.08</v>
      </c>
      <c r="G17" s="57">
        <f>SUM(G27)</f>
        <v>16700</v>
      </c>
    </row>
    <row r="18" spans="1:10" ht="14.25" thickTop="1" thickBot="1" x14ac:dyDescent="0.25">
      <c r="B18" s="53" t="s">
        <v>121</v>
      </c>
      <c r="C18" s="57">
        <f>C17-C16</f>
        <v>0</v>
      </c>
      <c r="D18" s="57">
        <f>D17-D16</f>
        <v>4302.4700000000012</v>
      </c>
      <c r="E18" s="57"/>
      <c r="F18" s="57">
        <f>+F17-F16</f>
        <v>4234.08</v>
      </c>
      <c r="G18" s="55">
        <f>SUM(G17-G16)</f>
        <v>0</v>
      </c>
    </row>
    <row r="19" spans="1:10" ht="13.5" thickTop="1" x14ac:dyDescent="0.2">
      <c r="A19" s="3"/>
      <c r="B19" s="22"/>
      <c r="C19" s="22"/>
      <c r="D19" s="22"/>
      <c r="E19" s="22"/>
      <c r="F19" s="22"/>
      <c r="G19" s="22"/>
      <c r="J19" s="16"/>
    </row>
    <row r="20" spans="1:10" x14ac:dyDescent="0.2">
      <c r="A20" s="3" t="s">
        <v>123</v>
      </c>
      <c r="B20" s="22"/>
      <c r="C20" s="22"/>
      <c r="D20" s="22"/>
      <c r="E20" s="22"/>
      <c r="F20" s="22"/>
      <c r="G20" s="22"/>
      <c r="I20" s="17"/>
      <c r="J20" s="41"/>
    </row>
    <row r="21" spans="1:10" x14ac:dyDescent="0.2">
      <c r="A21" s="92" t="s">
        <v>307</v>
      </c>
      <c r="B21" s="92" t="s">
        <v>308</v>
      </c>
      <c r="C21" s="13">
        <f>VLOOKUP(A21,'[1]2013 WORKSHEET'!$A$1:$E$616,3,FALSE )</f>
        <v>1000</v>
      </c>
      <c r="D21" s="13">
        <f>VLOOKUP(A21,'[1]2012 Actuals'!$A$1:$L$1227,9,FALSE)</f>
        <v>0</v>
      </c>
      <c r="E21" s="14">
        <f t="shared" ref="E21:E26" si="1">+D21/C21</f>
        <v>0</v>
      </c>
      <c r="F21" s="94">
        <v>1000</v>
      </c>
      <c r="G21" s="13">
        <v>1000</v>
      </c>
      <c r="I21" s="17"/>
    </row>
    <row r="22" spans="1:10" x14ac:dyDescent="0.2">
      <c r="A22" s="92" t="s">
        <v>309</v>
      </c>
      <c r="B22" s="92" t="s">
        <v>310</v>
      </c>
      <c r="C22" s="13">
        <f>VLOOKUP(A22,'[1]2013 WORKSHEET'!$A$1:$E$616,3,FALSE )</f>
        <v>1885</v>
      </c>
      <c r="D22" s="13">
        <f>VLOOKUP(A22,'[1]2012 Actuals'!$A$1:$L$1227,9,FALSE)</f>
        <v>909.29</v>
      </c>
      <c r="E22" s="14">
        <f t="shared" si="1"/>
        <v>0.48238196286472146</v>
      </c>
      <c r="F22" s="94">
        <v>1252.08</v>
      </c>
      <c r="G22" s="13">
        <v>1300</v>
      </c>
      <c r="I22" s="17"/>
    </row>
    <row r="23" spans="1:10" x14ac:dyDescent="0.2">
      <c r="A23" s="95" t="s">
        <v>311</v>
      </c>
      <c r="B23" s="95" t="s">
        <v>312</v>
      </c>
      <c r="C23" s="13">
        <f>VLOOKUP(A23,'[1]2013 WORKSHEET'!$A$1:$E$616,3,FALSE )</f>
        <v>3100</v>
      </c>
      <c r="D23" s="13">
        <f>VLOOKUP(A23,'[1]2012 Actuals'!$A$1:$L$1227,9,FALSE)</f>
        <v>1689.33</v>
      </c>
      <c r="E23" s="14">
        <f t="shared" si="1"/>
        <v>0.54494516129032256</v>
      </c>
      <c r="F23" s="19">
        <v>3652</v>
      </c>
      <c r="G23" s="13">
        <v>5100</v>
      </c>
      <c r="I23" s="17"/>
      <c r="J23" s="34"/>
    </row>
    <row r="24" spans="1:10" x14ac:dyDescent="0.2">
      <c r="A24" s="93" t="s">
        <v>313</v>
      </c>
      <c r="B24" s="93" t="s">
        <v>314</v>
      </c>
      <c r="C24" s="13">
        <f>VLOOKUP(A24,'[1]2013 WORKSHEET'!$A$1:$E$616,3,FALSE )</f>
        <v>9300</v>
      </c>
      <c r="D24" s="13">
        <f>VLOOKUP(A24,'[1]2012 Actuals'!$A$1:$L$1227,9,FALSE)</f>
        <v>8898.6</v>
      </c>
      <c r="E24" s="14">
        <f t="shared" si="1"/>
        <v>0.95683870967741935</v>
      </c>
      <c r="F24" s="19">
        <v>9299</v>
      </c>
      <c r="G24" s="13">
        <v>9300</v>
      </c>
      <c r="I24" s="17"/>
    </row>
    <row r="25" spans="1:10" x14ac:dyDescent="0.2">
      <c r="A25" s="93" t="s">
        <v>315</v>
      </c>
      <c r="B25" s="93" t="s">
        <v>316</v>
      </c>
      <c r="C25" s="13">
        <f>VLOOKUP(A25,'[1]2013 WORKSHEET'!$A$1:$E$616,3,FALSE )</f>
        <v>4000</v>
      </c>
      <c r="D25" s="13">
        <f>VLOOKUP(A25,'[1]2012 Actuals'!$A$1:$L$1227,9,FALSE)</f>
        <v>0</v>
      </c>
      <c r="E25" s="14">
        <f t="shared" si="1"/>
        <v>0</v>
      </c>
      <c r="F25" s="19">
        <v>0</v>
      </c>
      <c r="G25" s="13">
        <v>0</v>
      </c>
      <c r="I25" s="96"/>
    </row>
    <row r="26" spans="1:10" x14ac:dyDescent="0.2">
      <c r="A26" s="93" t="s">
        <v>317</v>
      </c>
      <c r="B26" s="93" t="s">
        <v>318</v>
      </c>
      <c r="C26" s="13">
        <f>VLOOKUP(A26,'[1]2013 WORKSHEET'!$A$1:$E$616,3,FALSE )</f>
        <v>2399</v>
      </c>
      <c r="D26" s="13">
        <f>VLOOKUP(A26,'[1]2012 Actuals'!$A$1:$L$1227,9,FALSE)</f>
        <v>0</v>
      </c>
      <c r="E26" s="14">
        <f t="shared" si="1"/>
        <v>0</v>
      </c>
      <c r="F26" s="19">
        <v>0</v>
      </c>
      <c r="G26" s="13">
        <v>0</v>
      </c>
      <c r="I26" s="17"/>
    </row>
    <row r="27" spans="1:10" ht="13.5" thickBot="1" x14ac:dyDescent="0.25">
      <c r="A27" s="16"/>
      <c r="B27" s="97" t="s">
        <v>319</v>
      </c>
      <c r="C27" s="83">
        <f>SUBTOTAL(109,C21:C26)</f>
        <v>21684</v>
      </c>
      <c r="D27" s="83">
        <f>SUBTOTAL(109,D21:D26)</f>
        <v>11497.220000000001</v>
      </c>
      <c r="E27" s="83"/>
      <c r="F27" s="83">
        <f>SUM(F21:F26)</f>
        <v>15203.08</v>
      </c>
      <c r="G27" s="83">
        <f>SUBTOTAL(109,G21:G26)</f>
        <v>16700</v>
      </c>
    </row>
    <row r="28" spans="1:10" ht="13.5" thickTop="1" x14ac:dyDescent="0.2">
      <c r="I28" s="34"/>
    </row>
    <row r="29" spans="1:10" x14ac:dyDescent="0.2">
      <c r="B29" s="98"/>
      <c r="C29" s="34"/>
    </row>
    <row r="30" spans="1:10" x14ac:dyDescent="0.2">
      <c r="D30" s="34"/>
    </row>
    <row r="31" spans="1:10" x14ac:dyDescent="0.2">
      <c r="C31" s="34"/>
    </row>
    <row r="32" spans="1:10" x14ac:dyDescent="0.2">
      <c r="C32" s="34"/>
    </row>
    <row r="35" spans="1:1" x14ac:dyDescent="0.2">
      <c r="A35" s="99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54"/>
  <sheetViews>
    <sheetView zoomScaleNormal="100" workbookViewId="0">
      <pane ySplit="8" topLeftCell="A9" activePane="bottomLeft" state="frozen"/>
      <selection pane="bottomLeft" activeCell="I37" sqref="I37:I48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52.5703125" customWidth="1"/>
    <col min="11" max="11" width="11.85546875" bestFit="1" customWidth="1"/>
    <col min="12" max="12" width="9.28515625" bestFit="1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3"/>
      <c r="B2" s="4"/>
    </row>
    <row r="3" spans="1:11" x14ac:dyDescent="0.2">
      <c r="A3" s="1" t="s">
        <v>320</v>
      </c>
      <c r="B3" s="2"/>
      <c r="C3" s="2"/>
      <c r="D3" s="2"/>
      <c r="E3" s="2"/>
      <c r="F3" s="2"/>
      <c r="G3" s="2"/>
    </row>
    <row r="4" spans="1:11" ht="3" customHeight="1" x14ac:dyDescent="0.2">
      <c r="A4" s="3"/>
    </row>
    <row r="5" spans="1:11" x14ac:dyDescent="0.2">
      <c r="A5" s="1" t="s">
        <v>321</v>
      </c>
      <c r="B5" s="2"/>
      <c r="C5" s="2"/>
      <c r="D5" s="2"/>
      <c r="E5" s="2"/>
      <c r="F5" s="2"/>
      <c r="G5" s="2"/>
    </row>
    <row r="6" spans="1:11" x14ac:dyDescent="0.2">
      <c r="A6" s="3"/>
      <c r="B6" s="16" t="s">
        <v>322</v>
      </c>
      <c r="I6" s="7"/>
    </row>
    <row r="7" spans="1:11" ht="13.9" customHeight="1" x14ac:dyDescent="0.2">
      <c r="A7" s="3"/>
      <c r="C7" s="7">
        <v>2019</v>
      </c>
      <c r="D7" s="7">
        <v>2019</v>
      </c>
      <c r="E7" s="159" t="s">
        <v>5</v>
      </c>
      <c r="F7" s="7">
        <v>2019</v>
      </c>
      <c r="G7" s="7">
        <v>2020</v>
      </c>
      <c r="I7" s="7"/>
    </row>
    <row r="8" spans="1:11" ht="13.5" thickBot="1" x14ac:dyDescent="0.25">
      <c r="A8" s="8" t="s">
        <v>6</v>
      </c>
      <c r="B8" s="8" t="s">
        <v>7</v>
      </c>
      <c r="C8" s="9" t="s">
        <v>8</v>
      </c>
      <c r="D8" s="9" t="s">
        <v>9</v>
      </c>
      <c r="E8" s="160"/>
      <c r="F8" s="9" t="s">
        <v>323</v>
      </c>
      <c r="G8" s="9" t="s">
        <v>8</v>
      </c>
      <c r="I8" s="165" t="s">
        <v>11</v>
      </c>
      <c r="J8" s="166"/>
    </row>
    <row r="9" spans="1:11" x14ac:dyDescent="0.2">
      <c r="A9" s="88" t="s">
        <v>4</v>
      </c>
      <c r="B9" s="89"/>
      <c r="C9" s="90"/>
      <c r="D9" s="90"/>
      <c r="E9" s="90"/>
      <c r="F9" s="90"/>
      <c r="G9" s="90"/>
      <c r="I9" s="91"/>
      <c r="J9" s="91"/>
    </row>
    <row r="10" spans="1:11" x14ac:dyDescent="0.2">
      <c r="A10" s="12" t="s">
        <v>324</v>
      </c>
      <c r="B10" s="12" t="s">
        <v>325</v>
      </c>
      <c r="C10" s="13">
        <f>VLOOKUP(A10,'[1]2013 WORKSHEET'!$A$1:$E$616,3,FALSE )</f>
        <v>49059</v>
      </c>
      <c r="D10" s="13">
        <f>VLOOKUP(A10,'[1]2012 Actuals'!$A$1:$L$1227,9,FALSE)</f>
        <v>30240.799999999999</v>
      </c>
      <c r="E10" s="14">
        <f>+D10/C10</f>
        <v>0.61641696732505757</v>
      </c>
      <c r="F10" s="13">
        <v>48097</v>
      </c>
      <c r="G10" s="27">
        <v>48097</v>
      </c>
      <c r="I10" s="100"/>
      <c r="J10" s="16"/>
    </row>
    <row r="11" spans="1:11" x14ac:dyDescent="0.2">
      <c r="A11" s="28" t="s">
        <v>326</v>
      </c>
      <c r="B11" s="26" t="s">
        <v>327</v>
      </c>
      <c r="C11" s="13">
        <f>VLOOKUP(A11,'[1]2013 WORKSHEET'!$A$1:$E$616,3,FALSE )</f>
        <v>0</v>
      </c>
      <c r="D11" s="13">
        <v>0</v>
      </c>
      <c r="E11" s="14"/>
      <c r="F11" s="13"/>
      <c r="G11" s="13"/>
      <c r="I11" s="21"/>
      <c r="J11" s="74"/>
      <c r="K11" s="34"/>
    </row>
    <row r="12" spans="1:11" x14ac:dyDescent="0.2">
      <c r="A12" s="12" t="s">
        <v>328</v>
      </c>
      <c r="B12" s="28" t="s">
        <v>329</v>
      </c>
      <c r="C12" s="13">
        <f>VLOOKUP(A12,'[1]2013 WORKSHEET'!$A$1:$E$616,3,FALSE )</f>
        <v>0</v>
      </c>
      <c r="D12" s="13">
        <f>VLOOKUP(A12,'[1]2012 Actuals'!$A$1:$L$1227,9,FALSE)</f>
        <v>0</v>
      </c>
      <c r="E12" s="14"/>
      <c r="F12" s="13"/>
      <c r="G12" s="13"/>
      <c r="I12" s="17"/>
    </row>
    <row r="13" spans="1:11" x14ac:dyDescent="0.2">
      <c r="A13" s="12" t="s">
        <v>330</v>
      </c>
      <c r="B13" s="28" t="s">
        <v>331</v>
      </c>
      <c r="C13" s="13">
        <f>VLOOKUP(A13,'[1]2013 WORKSHEET'!$A$1:$E$616,3,FALSE )</f>
        <v>6360</v>
      </c>
      <c r="D13" s="13">
        <f>VLOOKUP(A13,'[1]2012 Actuals'!$A$1:$L$1227,9,FALSE)</f>
        <v>0</v>
      </c>
      <c r="E13" s="14">
        <f>+D13/C13</f>
        <v>0</v>
      </c>
      <c r="F13" s="13">
        <v>3600</v>
      </c>
      <c r="G13" s="13">
        <v>3600</v>
      </c>
      <c r="I13" s="16"/>
    </row>
    <row r="14" spans="1:11" x14ac:dyDescent="0.2">
      <c r="A14" s="12" t="s">
        <v>332</v>
      </c>
      <c r="B14" s="12" t="s">
        <v>333</v>
      </c>
      <c r="C14" s="13">
        <f>VLOOKUP(A14,'[1]2013 WORKSHEET'!$A$1:$E$616,3,FALSE )</f>
        <v>0</v>
      </c>
      <c r="D14" s="13">
        <f>VLOOKUP(A14,'[1]2012 Actuals'!$A$1:$L$1227,9,FALSE)</f>
        <v>0</v>
      </c>
      <c r="E14" s="14"/>
      <c r="F14" s="13"/>
      <c r="G14" s="13"/>
      <c r="I14" s="100"/>
    </row>
    <row r="15" spans="1:11" x14ac:dyDescent="0.2">
      <c r="A15" s="12" t="s">
        <v>334</v>
      </c>
      <c r="B15" s="12" t="s">
        <v>335</v>
      </c>
      <c r="C15" s="13">
        <f>VLOOKUP(A15,'[1]2013 WORKSHEET'!$A$1:$E$616,3,FALSE )</f>
        <v>10172</v>
      </c>
      <c r="D15" s="13">
        <f>VLOOKUP(A15,'[1]2012 Actuals'!$A$1:$L$1227,9,FALSE)</f>
        <v>2847</v>
      </c>
      <c r="E15" s="14">
        <f>+D15/C15</f>
        <v>0.27988596146283917</v>
      </c>
      <c r="F15" s="13">
        <f>+D15</f>
        <v>2847</v>
      </c>
      <c r="G15" s="13">
        <v>4825</v>
      </c>
      <c r="I15" s="100"/>
      <c r="K15" s="101"/>
    </row>
    <row r="16" spans="1:11" x14ac:dyDescent="0.2">
      <c r="A16" s="12" t="s">
        <v>336</v>
      </c>
      <c r="B16" s="12" t="s">
        <v>337</v>
      </c>
      <c r="C16" s="13">
        <f>VLOOKUP(A16,'[1]2013 WORKSHEET'!$A$1:$E$616,3,FALSE )</f>
        <v>8251</v>
      </c>
      <c r="D16" s="27">
        <f>VLOOKUP(A16,'[1]2012 Actuals'!$A$1:$L$1227,9,FALSE)</f>
        <v>1500</v>
      </c>
      <c r="E16" s="14">
        <f>+D16/C16</f>
        <v>0.18179614592170645</v>
      </c>
      <c r="F16" s="13">
        <f>+C16+D16</f>
        <v>9751</v>
      </c>
      <c r="G16" s="13">
        <f>+C16*1.02</f>
        <v>8416.02</v>
      </c>
      <c r="I16" s="100"/>
      <c r="K16" s="101"/>
    </row>
    <row r="17" spans="1:11" x14ac:dyDescent="0.2">
      <c r="A17" s="33" t="s">
        <v>338</v>
      </c>
      <c r="B17" s="33" t="s">
        <v>339</v>
      </c>
      <c r="C17" s="13"/>
      <c r="D17" s="13"/>
      <c r="E17" s="13"/>
      <c r="F17" s="13"/>
      <c r="G17" s="13"/>
      <c r="I17" s="100"/>
      <c r="K17" s="101"/>
    </row>
    <row r="18" spans="1:11" ht="13.5" thickBot="1" x14ac:dyDescent="0.25">
      <c r="B18" s="53" t="s">
        <v>340</v>
      </c>
      <c r="C18" s="55">
        <f>SUBTOTAL(109,C10:C17)</f>
        <v>73842</v>
      </c>
      <c r="D18" s="55">
        <f>SUBTOTAL(109,D10:D17)</f>
        <v>34587.800000000003</v>
      </c>
      <c r="E18" s="55"/>
      <c r="F18" s="55">
        <f>SUM(F10:F17)</f>
        <v>64295</v>
      </c>
      <c r="G18" s="55">
        <f>SUBTOTAL(109,G10:G17)</f>
        <v>64938.020000000004</v>
      </c>
    </row>
    <row r="19" spans="1:11" ht="14.25" thickTop="1" thickBot="1" x14ac:dyDescent="0.25">
      <c r="B19" s="53" t="s">
        <v>341</v>
      </c>
      <c r="C19" s="57">
        <f>SUM(C53)</f>
        <v>73842.22</v>
      </c>
      <c r="D19" s="57">
        <f>SUM(D53)</f>
        <v>36687.609999999993</v>
      </c>
      <c r="E19" s="57"/>
      <c r="F19" s="57">
        <f>+F53</f>
        <v>66146.169999999984</v>
      </c>
      <c r="G19" s="57">
        <f>SUM(G53)</f>
        <v>64937.857695999985</v>
      </c>
      <c r="I19" s="34"/>
      <c r="K19" s="102"/>
    </row>
    <row r="20" spans="1:11" ht="14.25" thickTop="1" thickBot="1" x14ac:dyDescent="0.25">
      <c r="B20" s="103"/>
      <c r="C20" s="104"/>
      <c r="D20" s="104"/>
      <c r="E20" s="104"/>
      <c r="F20" s="104"/>
      <c r="G20" s="104"/>
      <c r="I20" s="34"/>
    </row>
    <row r="21" spans="1:11" ht="14.25" thickTop="1" thickBot="1" x14ac:dyDescent="0.25">
      <c r="B21" s="53" t="s">
        <v>121</v>
      </c>
      <c r="C21" s="57">
        <f>C19-C18</f>
        <v>0.22000000000116415</v>
      </c>
      <c r="D21" s="57">
        <f>D19-D18</f>
        <v>2099.8099999999904</v>
      </c>
      <c r="E21" s="57"/>
      <c r="F21" s="57">
        <f>+F19-F18</f>
        <v>1851.1699999999837</v>
      </c>
      <c r="G21" s="57">
        <f>G19-G18</f>
        <v>-0.16230400001950329</v>
      </c>
      <c r="I21" s="34"/>
      <c r="K21" s="102"/>
    </row>
    <row r="22" spans="1:11" ht="13.5" thickTop="1" x14ac:dyDescent="0.2">
      <c r="A22" s="3"/>
      <c r="B22" s="22"/>
      <c r="C22" s="22"/>
      <c r="D22" s="22"/>
      <c r="E22" s="22"/>
      <c r="F22" s="22"/>
      <c r="G22" s="22"/>
      <c r="I22" s="34"/>
    </row>
    <row r="23" spans="1:11" x14ac:dyDescent="0.2">
      <c r="A23" s="3" t="s">
        <v>123</v>
      </c>
      <c r="B23" s="22"/>
      <c r="C23" s="22"/>
      <c r="D23" s="22"/>
      <c r="E23" s="22"/>
      <c r="F23" s="22"/>
      <c r="G23" s="22"/>
    </row>
    <row r="24" spans="1:11" x14ac:dyDescent="0.2">
      <c r="A24" s="92"/>
      <c r="B24" s="92"/>
      <c r="C24" s="13"/>
      <c r="D24" s="13"/>
      <c r="E24" s="13"/>
      <c r="F24" s="13"/>
      <c r="G24" s="13"/>
      <c r="I24" s="16"/>
    </row>
    <row r="25" spans="1:11" x14ac:dyDescent="0.2">
      <c r="A25" s="26" t="s">
        <v>342</v>
      </c>
      <c r="B25" s="26" t="s">
        <v>343</v>
      </c>
      <c r="C25" s="13">
        <f>VLOOKUP(A25,'[1]2013 WORKSHEET'!$A$1:$E$616,3,FALSE )</f>
        <v>0</v>
      </c>
      <c r="D25" s="13">
        <f>VLOOKUP(A25,'[1]2012 Actuals'!$A$1:$L$1227,9,FALSE)</f>
        <v>0</v>
      </c>
      <c r="E25" s="14"/>
      <c r="F25" s="13"/>
      <c r="G25" s="13"/>
      <c r="I25" s="100"/>
    </row>
    <row r="26" spans="1:11" x14ac:dyDescent="0.2">
      <c r="A26" s="26" t="s">
        <v>344</v>
      </c>
      <c r="B26" s="26" t="s">
        <v>345</v>
      </c>
      <c r="C26" s="13">
        <f>VLOOKUP(A26,'[1]2013 WORKSHEET'!$A$1:$E$616,3,FALSE )</f>
        <v>0</v>
      </c>
      <c r="D26" s="13">
        <f>VLOOKUP(A26,'[1]2012 Actuals'!$A$1:$L$1227,9,FALSE)</f>
        <v>0</v>
      </c>
      <c r="E26" s="14"/>
      <c r="F26" s="13"/>
      <c r="G26" s="13"/>
      <c r="I26" s="100"/>
    </row>
    <row r="27" spans="1:11" x14ac:dyDescent="0.2">
      <c r="A27" s="26" t="s">
        <v>346</v>
      </c>
      <c r="B27" s="26" t="s">
        <v>347</v>
      </c>
      <c r="C27" s="13">
        <f>VLOOKUP(A27,'[1]2013 WORKSHEET'!$A$1:$E$616,3,FALSE )</f>
        <v>0</v>
      </c>
      <c r="D27" s="13">
        <f>VLOOKUP(A27,'[1]2012 Actuals'!$A$1:$L$1227,9,FALSE)</f>
        <v>0</v>
      </c>
      <c r="E27" s="14"/>
      <c r="F27" s="13"/>
      <c r="G27" s="13"/>
      <c r="I27" s="100"/>
    </row>
    <row r="28" spans="1:11" x14ac:dyDescent="0.2">
      <c r="A28" s="26" t="s">
        <v>348</v>
      </c>
      <c r="B28" s="26" t="s">
        <v>349</v>
      </c>
      <c r="C28" s="13">
        <f>VLOOKUP(A28,'[1]2013 WORKSHEET'!$A$1:$E$616,3,FALSE )</f>
        <v>8251</v>
      </c>
      <c r="D28" s="13">
        <f>VLOOKUP(A28,'[1]2012 Actuals'!$A$1:$L$1227,9,FALSE)</f>
        <v>0</v>
      </c>
      <c r="E28" s="14">
        <f>+D28/C28</f>
        <v>0</v>
      </c>
      <c r="F28" s="13">
        <f>+C28</f>
        <v>8251</v>
      </c>
      <c r="G28" s="15">
        <v>8416</v>
      </c>
      <c r="I28" s="100"/>
    </row>
    <row r="29" spans="1:11" x14ac:dyDescent="0.2">
      <c r="A29" s="26" t="s">
        <v>350</v>
      </c>
      <c r="B29" s="26" t="s">
        <v>351</v>
      </c>
      <c r="C29" s="13">
        <f>VLOOKUP(A29,'[1]2013 WORKSHEET'!$A$1:$E$616,3,FALSE )</f>
        <v>0</v>
      </c>
      <c r="D29" s="13">
        <f>VLOOKUP(A29,'[1]2012 Actuals'!$A$1:$L$1227,9,FALSE)</f>
        <v>0</v>
      </c>
      <c r="E29" s="14"/>
      <c r="F29" s="13"/>
      <c r="G29" s="15"/>
      <c r="I29" s="100"/>
    </row>
    <row r="30" spans="1:11" x14ac:dyDescent="0.2">
      <c r="A30" s="26" t="s">
        <v>352</v>
      </c>
      <c r="B30" s="26" t="s">
        <v>353</v>
      </c>
      <c r="C30" s="13">
        <f>VLOOKUP(A30,'[1]2013 WORKSHEET'!$A$1:$E$616,3,FALSE )</f>
        <v>0</v>
      </c>
      <c r="D30" s="27">
        <f>VLOOKUP(A30,'[1]2012 Actuals'!$A$1:$L$1227,9,FALSE)</f>
        <v>86.3</v>
      </c>
      <c r="E30" s="14"/>
      <c r="F30" s="13"/>
      <c r="G30" s="15"/>
      <c r="I30" s="100"/>
    </row>
    <row r="31" spans="1:11" x14ac:dyDescent="0.2">
      <c r="A31" s="26" t="s">
        <v>354</v>
      </c>
      <c r="B31" s="26" t="s">
        <v>355</v>
      </c>
      <c r="C31" s="13">
        <f>VLOOKUP(A31,'[1]2013 WORKSHEET'!$A$1:$E$616,3,FALSE )</f>
        <v>1000</v>
      </c>
      <c r="D31" s="13">
        <f>VLOOKUP(A31,'[1]2012 Actuals'!$A$1:$L$1227,9,FALSE)</f>
        <v>900.54</v>
      </c>
      <c r="E31" s="14">
        <f>+D31/C31</f>
        <v>0.90054000000000001</v>
      </c>
      <c r="F31" s="13">
        <v>901</v>
      </c>
      <c r="G31" s="15">
        <v>1000</v>
      </c>
      <c r="I31" s="100"/>
      <c r="K31" s="34"/>
    </row>
    <row r="32" spans="1:11" x14ac:dyDescent="0.2">
      <c r="A32" s="26" t="s">
        <v>356</v>
      </c>
      <c r="B32" s="26" t="s">
        <v>357</v>
      </c>
      <c r="C32" s="13" t="s">
        <v>358</v>
      </c>
      <c r="D32" s="13">
        <f>VLOOKUP(A32,'[1]2012 Actuals'!$A$1:$L$1227,9,FALSE)</f>
        <v>0</v>
      </c>
      <c r="E32" s="14"/>
      <c r="F32" s="13">
        <v>0</v>
      </c>
      <c r="G32" s="15"/>
      <c r="I32" s="100"/>
    </row>
    <row r="33" spans="1:12" x14ac:dyDescent="0.2">
      <c r="A33" s="26" t="s">
        <v>359</v>
      </c>
      <c r="B33" s="26" t="s">
        <v>360</v>
      </c>
      <c r="C33" s="13">
        <f>VLOOKUP(A33,'[1]2013 WORKSHEET'!$A$1:$E$616,3,FALSE )</f>
        <v>0</v>
      </c>
      <c r="D33" s="27">
        <f>VLOOKUP(A33,'[1]2012 Actuals'!$A$1:$L$1227,9,FALSE)</f>
        <v>34.51</v>
      </c>
      <c r="E33" s="14"/>
      <c r="F33" s="13"/>
      <c r="G33" s="15"/>
      <c r="I33" s="100"/>
      <c r="K33" s="34"/>
    </row>
    <row r="34" spans="1:12" x14ac:dyDescent="0.2">
      <c r="A34" s="26" t="s">
        <v>361</v>
      </c>
      <c r="B34" s="26" t="s">
        <v>362</v>
      </c>
      <c r="C34" s="13">
        <f>VLOOKUP(A34,'[1]2013 WORKSHEET'!$A$1:$E$616,3,FALSE )</f>
        <v>0</v>
      </c>
      <c r="D34" s="13">
        <f>VLOOKUP(A34,'[1]2012 Actuals'!$A$1:$L$1227,9,FALSE)</f>
        <v>0</v>
      </c>
      <c r="E34" s="14"/>
      <c r="F34" s="13"/>
      <c r="G34" s="15"/>
      <c r="I34" s="100"/>
    </row>
    <row r="35" spans="1:12" x14ac:dyDescent="0.2">
      <c r="A35" s="26"/>
      <c r="B35" s="26" t="s">
        <v>363</v>
      </c>
      <c r="C35" s="13">
        <v>11024</v>
      </c>
      <c r="D35" s="13"/>
      <c r="E35" s="14">
        <f>+D35/C35</f>
        <v>0</v>
      </c>
      <c r="F35" s="13">
        <f>+C35</f>
        <v>11024</v>
      </c>
      <c r="G35" s="15">
        <v>7224</v>
      </c>
      <c r="I35" s="100"/>
    </row>
    <row r="36" spans="1:12" x14ac:dyDescent="0.2">
      <c r="A36" s="26" t="s">
        <v>364</v>
      </c>
      <c r="B36" s="26" t="s">
        <v>365</v>
      </c>
      <c r="C36" s="13"/>
      <c r="D36" s="13">
        <f>VLOOKUP(A36,'[1]2012 Actuals'!$A$1:$L$1227,9,FALSE)</f>
        <v>0</v>
      </c>
      <c r="E36" s="14"/>
      <c r="F36" s="13">
        <f>+D36/9*3+D36</f>
        <v>0</v>
      </c>
      <c r="G36" s="63"/>
      <c r="I36" s="100"/>
    </row>
    <row r="37" spans="1:12" x14ac:dyDescent="0.2">
      <c r="A37" s="12" t="s">
        <v>366</v>
      </c>
      <c r="B37" s="12" t="s">
        <v>367</v>
      </c>
      <c r="C37" s="13">
        <f>VLOOKUP(A37,'[1]2013 WORKSHEET'!$A$1:$E$616,3,FALSE )</f>
        <v>31423.13</v>
      </c>
      <c r="D37" s="13">
        <f>VLOOKUP(A37,'[1]2012 Actuals'!$A$1:$L$1227,9,FALSE)</f>
        <v>24460.560000000001</v>
      </c>
      <c r="E37" s="14">
        <f>+D37/C37</f>
        <v>0.77842531918367142</v>
      </c>
      <c r="F37" s="105">
        <v>31387</v>
      </c>
      <c r="G37" s="15">
        <f t="shared" ref="G37:G42" si="0">+F37*1.017</f>
        <v>31920.578999999998</v>
      </c>
      <c r="I37" s="100"/>
      <c r="J37" s="74"/>
    </row>
    <row r="38" spans="1:12" x14ac:dyDescent="0.2">
      <c r="A38" s="12" t="s">
        <v>368</v>
      </c>
      <c r="B38" s="12" t="s">
        <v>369</v>
      </c>
      <c r="C38" s="13">
        <f>VLOOKUP(A38,'[1]2013 WORKSHEET'!$A$1:$E$616,3,FALSE )</f>
        <v>1456.09</v>
      </c>
      <c r="D38" s="13">
        <f>VLOOKUP(A38,'[1]2012 Actuals'!$A$1:$L$1227,9,FALSE)</f>
        <v>1171.21</v>
      </c>
      <c r="E38" s="14">
        <f t="shared" ref="E38:E51" si="1">+D38/C38</f>
        <v>0.80435275292049258</v>
      </c>
      <c r="F38" s="105">
        <f t="shared" ref="F38:F43" si="2">+D38/9*3+D38</f>
        <v>1561.6133333333335</v>
      </c>
      <c r="G38" s="15">
        <f t="shared" si="0"/>
        <v>1588.16076</v>
      </c>
      <c r="I38" s="106"/>
      <c r="J38" s="74"/>
      <c r="K38" s="34"/>
      <c r="L38" s="34"/>
    </row>
    <row r="39" spans="1:12" x14ac:dyDescent="0.2">
      <c r="A39" s="12" t="s">
        <v>370</v>
      </c>
      <c r="B39" s="12" t="s">
        <v>371</v>
      </c>
      <c r="C39" s="13">
        <f>VLOOKUP(A39,'[1]2013 WORKSHEET'!$A$1:$E$616,3,FALSE )</f>
        <v>619.1</v>
      </c>
      <c r="D39" s="13">
        <f>VLOOKUP(A39,'[1]2012 Actuals'!$A$1:$L$1227,9,FALSE)</f>
        <v>467.94</v>
      </c>
      <c r="E39" s="14">
        <f t="shared" si="1"/>
        <v>0.75583912130512032</v>
      </c>
      <c r="F39" s="105">
        <f t="shared" si="2"/>
        <v>623.91999999999996</v>
      </c>
      <c r="G39" s="15">
        <f t="shared" si="0"/>
        <v>634.52663999999993</v>
      </c>
      <c r="I39" s="107"/>
      <c r="J39" s="74"/>
    </row>
    <row r="40" spans="1:12" x14ac:dyDescent="0.2">
      <c r="A40" s="12" t="s">
        <v>372</v>
      </c>
      <c r="B40" s="12" t="s">
        <v>373</v>
      </c>
      <c r="C40" s="13">
        <f>VLOOKUP(A40,'[1]2013 WORKSHEET'!$A$1:$E$616,3,FALSE )</f>
        <v>612.75</v>
      </c>
      <c r="D40" s="13">
        <f>VLOOKUP(A40,'[1]2012 Actuals'!$A$1:$L$1227,9,FALSE)</f>
        <v>478.23</v>
      </c>
      <c r="E40" s="14">
        <f t="shared" si="1"/>
        <v>0.78046511627906978</v>
      </c>
      <c r="F40" s="105">
        <f t="shared" si="2"/>
        <v>637.6400000000001</v>
      </c>
      <c r="G40" s="15">
        <f t="shared" si="0"/>
        <v>648.47988000000009</v>
      </c>
      <c r="I40" s="107"/>
      <c r="J40" s="74"/>
      <c r="K40" s="102"/>
    </row>
    <row r="41" spans="1:12" x14ac:dyDescent="0.2">
      <c r="A41" s="12" t="s">
        <v>374</v>
      </c>
      <c r="B41" s="12" t="s">
        <v>375</v>
      </c>
      <c r="C41" s="13">
        <f>VLOOKUP(A41,'[1]2013 WORKSHEET'!$A$1:$E$616,3,FALSE )</f>
        <v>936.5</v>
      </c>
      <c r="D41" s="13">
        <f>VLOOKUP(A41,'[1]2012 Actuals'!$A$1:$L$1227,9,FALSE)</f>
        <v>718.56</v>
      </c>
      <c r="E41" s="14">
        <f t="shared" si="1"/>
        <v>0.76728243459690326</v>
      </c>
      <c r="F41" s="105">
        <f t="shared" si="2"/>
        <v>958.07999999999993</v>
      </c>
      <c r="G41" s="15">
        <f t="shared" si="0"/>
        <v>974.36735999999985</v>
      </c>
      <c r="I41" s="106"/>
      <c r="J41" s="74"/>
      <c r="K41" s="34"/>
    </row>
    <row r="42" spans="1:12" x14ac:dyDescent="0.2">
      <c r="A42" s="12" t="s">
        <v>376</v>
      </c>
      <c r="B42" s="12" t="s">
        <v>377</v>
      </c>
      <c r="C42" s="13">
        <f>VLOOKUP(A42,'[1]2013 WORKSHEET'!$A$1:$E$616,3,FALSE )</f>
        <v>688.57</v>
      </c>
      <c r="D42" s="13">
        <f>VLOOKUP(A42,'[1]2012 Actuals'!$A$1:$L$1227,9,FALSE)</f>
        <v>1149.42</v>
      </c>
      <c r="E42" s="14">
        <f t="shared" si="1"/>
        <v>1.6692856209245248</v>
      </c>
      <c r="F42" s="105">
        <f t="shared" si="2"/>
        <v>1532.56</v>
      </c>
      <c r="G42" s="15">
        <f t="shared" si="0"/>
        <v>1558.6135199999999</v>
      </c>
      <c r="I42" s="100"/>
      <c r="J42" s="108"/>
    </row>
    <row r="43" spans="1:12" x14ac:dyDescent="0.2">
      <c r="A43" s="12" t="s">
        <v>378</v>
      </c>
      <c r="B43" s="12" t="s">
        <v>379</v>
      </c>
      <c r="C43" s="13">
        <f>VLOOKUP(A43,'[1]2013 WORKSHEET'!$A$1:$E$616,3,FALSE )</f>
        <v>2309.08</v>
      </c>
      <c r="D43" s="13">
        <f>VLOOKUP(A43,'[1]2012 Actuals'!$A$1:$L$1227,9,FALSE)</f>
        <v>1947.05</v>
      </c>
      <c r="E43" s="14">
        <f t="shared" si="1"/>
        <v>0.84321461361234773</v>
      </c>
      <c r="F43" s="105">
        <f t="shared" si="2"/>
        <v>2596.0666666666666</v>
      </c>
      <c r="G43" s="15">
        <v>2872</v>
      </c>
      <c r="I43" s="100"/>
      <c r="J43" s="34"/>
    </row>
    <row r="44" spans="1:12" x14ac:dyDescent="0.2">
      <c r="A44" s="12" t="s">
        <v>380</v>
      </c>
      <c r="B44" s="12" t="s">
        <v>381</v>
      </c>
      <c r="C44" s="13">
        <f>VLOOKUP(A44,'[1]2013 WORKSHEET'!$A$1:$E$616,3,FALSE )</f>
        <v>3180</v>
      </c>
      <c r="D44" s="13">
        <f>VLOOKUP(A44,'[1]2012 Actuals'!$A$1:$L$1227,9,FALSE)</f>
        <v>2286</v>
      </c>
      <c r="E44" s="14">
        <f t="shared" si="1"/>
        <v>0.71886792452830184</v>
      </c>
      <c r="F44" s="13">
        <v>3686</v>
      </c>
      <c r="G44" s="15">
        <v>3200</v>
      </c>
      <c r="I44" s="100"/>
      <c r="K44" s="34"/>
    </row>
    <row r="45" spans="1:12" x14ac:dyDescent="0.2">
      <c r="A45" s="12"/>
      <c r="B45" s="12" t="s">
        <v>382</v>
      </c>
      <c r="C45" s="13"/>
      <c r="D45" s="13"/>
      <c r="E45" s="14"/>
      <c r="F45" s="13"/>
      <c r="G45" s="15"/>
      <c r="I45" s="100"/>
      <c r="K45" s="34"/>
    </row>
    <row r="46" spans="1:12" x14ac:dyDescent="0.2">
      <c r="A46" s="12" t="s">
        <v>383</v>
      </c>
      <c r="B46" s="12" t="s">
        <v>384</v>
      </c>
      <c r="C46" s="13">
        <f>VLOOKUP(A46,'[1]2013 WORKSHEET'!$A$1:$E$616,3,FALSE )</f>
        <v>10627</v>
      </c>
      <c r="D46" s="13">
        <f>VLOOKUP(A46,'[1]2012 Actuals'!$A$1:$L$1227,9,FALSE)</f>
        <v>2620.8000000000002</v>
      </c>
      <c r="E46" s="14">
        <f t="shared" si="1"/>
        <v>0.24661710736802486</v>
      </c>
      <c r="F46" s="13">
        <f t="shared" ref="F46:F51" si="3">+D46</f>
        <v>2620.8000000000002</v>
      </c>
      <c r="G46" s="15">
        <v>4159.4799999999996</v>
      </c>
      <c r="I46" s="100"/>
    </row>
    <row r="47" spans="1:12" x14ac:dyDescent="0.2">
      <c r="A47" s="12" t="s">
        <v>385</v>
      </c>
      <c r="B47" s="12" t="s">
        <v>386</v>
      </c>
      <c r="C47" s="13">
        <f>VLOOKUP(A47,'[1]2013 WORKSHEET'!$A$1:$E$616,3,FALSE )</f>
        <v>441</v>
      </c>
      <c r="D47" s="13">
        <f>VLOOKUP(A47,'[1]2012 Actuals'!$A$1:$L$1227,9,FALSE)</f>
        <v>106.2</v>
      </c>
      <c r="E47" s="14">
        <f t="shared" si="1"/>
        <v>0.24081632653061225</v>
      </c>
      <c r="F47" s="13">
        <f t="shared" si="3"/>
        <v>106.2</v>
      </c>
      <c r="G47" s="15">
        <f>+G46*0.0525</f>
        <v>218.37269999999998</v>
      </c>
      <c r="I47" s="100"/>
    </row>
    <row r="48" spans="1:12" x14ac:dyDescent="0.2">
      <c r="A48" s="12" t="s">
        <v>387</v>
      </c>
      <c r="B48" s="12" t="s">
        <v>388</v>
      </c>
      <c r="C48" s="13">
        <f>VLOOKUP(A48,'[1]2013 WORKSHEET'!$A$1:$E$616,3,FALSE )</f>
        <v>248</v>
      </c>
      <c r="D48" s="13">
        <f>VLOOKUP(A48,'[1]2012 Actuals'!$A$1:$L$1227,9,FALSE)</f>
        <v>59.44</v>
      </c>
      <c r="E48" s="14">
        <f t="shared" si="1"/>
        <v>0.23967741935483869</v>
      </c>
      <c r="F48" s="13">
        <f t="shared" si="3"/>
        <v>59.44</v>
      </c>
      <c r="G48" s="15">
        <f>+G46*0.014</f>
        <v>58.232719999999993</v>
      </c>
      <c r="I48" s="109"/>
    </row>
    <row r="49" spans="1:9" x14ac:dyDescent="0.2">
      <c r="A49" s="12" t="s">
        <v>389</v>
      </c>
      <c r="B49" s="12" t="s">
        <v>390</v>
      </c>
      <c r="C49" s="13">
        <f>VLOOKUP(A49,'[1]2013 WORKSHEET'!$A$1:$E$616,3,FALSE )</f>
        <v>208</v>
      </c>
      <c r="D49" s="13">
        <f>VLOOKUP(A49,'[1]2012 Actuals'!$A$1:$L$1227,9,FALSE)</f>
        <v>51.12</v>
      </c>
      <c r="E49" s="14">
        <f t="shared" si="1"/>
        <v>0.24576923076923077</v>
      </c>
      <c r="F49" s="13">
        <f t="shared" si="3"/>
        <v>51.12</v>
      </c>
      <c r="G49" s="15">
        <f>+G46*0.0195</f>
        <v>81.109859999999998</v>
      </c>
      <c r="I49" s="109"/>
    </row>
    <row r="50" spans="1:9" x14ac:dyDescent="0.2">
      <c r="A50" s="12" t="s">
        <v>391</v>
      </c>
      <c r="B50" s="12" t="s">
        <v>392</v>
      </c>
      <c r="C50" s="13">
        <f>VLOOKUP(A50,'[1]2013 WORKSHEET'!$A$1:$E$616,3,FALSE )</f>
        <v>318</v>
      </c>
      <c r="D50" s="13">
        <f>VLOOKUP(A50,'[1]2012 Actuals'!$A$1:$L$1227,9,FALSE)</f>
        <v>76.78</v>
      </c>
      <c r="E50" s="14">
        <f t="shared" si="1"/>
        <v>0.24144654088050316</v>
      </c>
      <c r="F50" s="13">
        <f t="shared" si="3"/>
        <v>76.78</v>
      </c>
      <c r="G50" s="15">
        <f>+G46*0.0322</f>
        <v>133.93525599999998</v>
      </c>
      <c r="I50" s="100"/>
    </row>
    <row r="51" spans="1:9" x14ac:dyDescent="0.2">
      <c r="A51" s="12" t="s">
        <v>393</v>
      </c>
      <c r="B51" s="26" t="s">
        <v>394</v>
      </c>
      <c r="C51" s="13">
        <f>VLOOKUP(A51,'[1]2013 WORKSHEET'!$A$1:$E$616,3,FALSE )</f>
        <v>500</v>
      </c>
      <c r="D51" s="13">
        <f>VLOOKUP(A51,'[1]2012 Actuals'!$A$1:$L$1227,9,FALSE)</f>
        <v>72.95</v>
      </c>
      <c r="E51" s="14">
        <f t="shared" si="1"/>
        <v>0.1459</v>
      </c>
      <c r="F51" s="13">
        <f t="shared" si="3"/>
        <v>72.95</v>
      </c>
      <c r="G51" s="15">
        <v>250</v>
      </c>
      <c r="I51" s="100"/>
    </row>
    <row r="52" spans="1:9" x14ac:dyDescent="0.2">
      <c r="A52" s="12" t="s">
        <v>395</v>
      </c>
      <c r="B52" s="26" t="s">
        <v>396</v>
      </c>
      <c r="C52" s="13"/>
      <c r="D52" s="13">
        <f>VLOOKUP(A52,'[1]2012 Actuals'!$A$1:$L$1227,9,FALSE)</f>
        <v>0</v>
      </c>
      <c r="E52" s="14"/>
      <c r="F52" s="13"/>
      <c r="G52" s="15">
        <v>0</v>
      </c>
      <c r="I52" s="100"/>
    </row>
    <row r="53" spans="1:9" ht="13.5" thickBot="1" x14ac:dyDescent="0.25">
      <c r="A53" s="16"/>
      <c r="B53" s="97" t="s">
        <v>341</v>
      </c>
      <c r="C53" s="83">
        <f>SUBTOTAL(109,C24:C51)</f>
        <v>73842.22</v>
      </c>
      <c r="D53" s="83">
        <f>SUBTOTAL(109,D25:D52)</f>
        <v>36687.609999999993</v>
      </c>
      <c r="E53" s="83"/>
      <c r="F53" s="83">
        <f>SUM(F25:F52)</f>
        <v>66146.169999999984</v>
      </c>
      <c r="G53" s="83">
        <f>SUBTOTAL(109,G24:G51)</f>
        <v>64937.857695999985</v>
      </c>
    </row>
    <row r="54" spans="1:9" ht="13.5" thickTop="1" x14ac:dyDescent="0.2"/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6" orientation="portrait" r:id="rId1"/>
  <colBreaks count="1" manualBreakCount="1">
    <brk id="7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M19" sqref="M19:N22"/>
    </sheetView>
  </sheetViews>
  <sheetFormatPr defaultRowHeight="12.75" x14ac:dyDescent="0.2"/>
  <cols>
    <col min="1" max="1" width="15.28515625" style="112" customWidth="1"/>
    <col min="2" max="2" width="33.42578125" style="112" customWidth="1"/>
    <col min="3" max="3" width="15" style="112" bestFit="1" customWidth="1"/>
    <col min="4" max="4" width="14.140625" style="112" customWidth="1"/>
    <col min="5" max="5" width="14" style="112" bestFit="1" customWidth="1"/>
    <col min="6" max="6" width="12.28515625" style="112" hidden="1" customWidth="1"/>
    <col min="7" max="8" width="12.7109375" style="112" customWidth="1"/>
    <col min="9" max="9" width="11.85546875" style="112" customWidth="1"/>
    <col min="10" max="11" width="9.140625" style="112"/>
    <col min="12" max="12" width="11.42578125" style="112" customWidth="1"/>
    <col min="13" max="16384" width="9.140625" style="112"/>
  </cols>
  <sheetData>
    <row r="1" spans="1:13" x14ac:dyDescent="0.2">
      <c r="A1" s="110" t="s">
        <v>397</v>
      </c>
      <c r="B1" s="111"/>
    </row>
    <row r="2" spans="1:13" x14ac:dyDescent="0.2">
      <c r="A2" s="110"/>
      <c r="B2" s="111"/>
    </row>
    <row r="3" spans="1:13" x14ac:dyDescent="0.2">
      <c r="A3" s="110"/>
      <c r="B3" s="111"/>
    </row>
    <row r="4" spans="1:13" ht="15" x14ac:dyDescent="0.25">
      <c r="A4" s="113"/>
      <c r="B4" s="110"/>
      <c r="C4" s="114"/>
      <c r="D4" s="114"/>
      <c r="E4" s="114">
        <v>2019</v>
      </c>
      <c r="F4" s="114">
        <v>2016</v>
      </c>
      <c r="G4" s="114">
        <v>2020</v>
      </c>
      <c r="H4" s="114"/>
    </row>
    <row r="5" spans="1:13" x14ac:dyDescent="0.2">
      <c r="A5" s="110" t="s">
        <v>398</v>
      </c>
      <c r="B5" s="110"/>
      <c r="C5" s="115"/>
      <c r="D5" s="115"/>
      <c r="E5" s="115" t="s">
        <v>8</v>
      </c>
      <c r="F5" s="115" t="s">
        <v>399</v>
      </c>
      <c r="G5" s="115" t="s">
        <v>400</v>
      </c>
      <c r="H5" s="116"/>
    </row>
    <row r="6" spans="1:13" x14ac:dyDescent="0.2">
      <c r="A6" s="110" t="s">
        <v>4</v>
      </c>
      <c r="B6" s="111"/>
    </row>
    <row r="7" spans="1:13" x14ac:dyDescent="0.2">
      <c r="A7" s="111"/>
      <c r="B7" s="111" t="s">
        <v>401</v>
      </c>
      <c r="C7" s="117"/>
      <c r="D7" s="117"/>
      <c r="E7" s="117">
        <f>+'[1]Water Operations'!C10+'[1]Land Operations'!C10</f>
        <v>529769</v>
      </c>
      <c r="F7" s="117"/>
      <c r="G7" s="118">
        <f>+'[1]Water Operations'!G10+'[1]Land Operations'!G10</f>
        <v>597725</v>
      </c>
      <c r="H7" s="118"/>
      <c r="I7" s="118"/>
      <c r="K7" s="117"/>
    </row>
    <row r="8" spans="1:13" x14ac:dyDescent="0.2">
      <c r="A8" s="111"/>
      <c r="B8" s="119" t="s">
        <v>402</v>
      </c>
      <c r="C8" s="117"/>
      <c r="D8" s="117"/>
      <c r="E8" s="117"/>
      <c r="F8" s="117"/>
      <c r="G8" s="118">
        <f>+'[1]Water Operations'!G11</f>
        <v>0</v>
      </c>
      <c r="H8" s="118"/>
      <c r="I8" s="120"/>
      <c r="J8" s="117"/>
      <c r="K8" s="117"/>
    </row>
    <row r="9" spans="1:13" x14ac:dyDescent="0.2">
      <c r="A9" s="111"/>
      <c r="B9" s="111" t="s">
        <v>403</v>
      </c>
      <c r="C9" s="117"/>
      <c r="D9" s="117"/>
      <c r="E9" s="117">
        <f>+'[1]Land Operations'!C13</f>
        <v>2319</v>
      </c>
      <c r="F9" s="117"/>
      <c r="G9" s="117">
        <f>+'[1]Land Operations'!G13</f>
        <v>2319</v>
      </c>
      <c r="H9" s="117"/>
      <c r="J9" s="117"/>
      <c r="K9" s="117"/>
    </row>
    <row r="10" spans="1:13" x14ac:dyDescent="0.2">
      <c r="A10" s="110"/>
      <c r="B10" s="111" t="s">
        <v>404</v>
      </c>
      <c r="C10" s="117"/>
      <c r="D10" s="117"/>
      <c r="E10" s="117">
        <v>116741</v>
      </c>
      <c r="F10" s="117"/>
      <c r="G10" s="117">
        <f>+'[1]Water Operations'!G9</f>
        <v>60267</v>
      </c>
      <c r="H10" s="117"/>
    </row>
    <row r="11" spans="1:13" ht="11.25" hidden="1" customHeight="1" x14ac:dyDescent="0.2">
      <c r="A11" s="110"/>
      <c r="B11" s="111" t="s">
        <v>405</v>
      </c>
      <c r="C11" s="117"/>
      <c r="D11" s="117"/>
      <c r="E11" s="117"/>
      <c r="F11" s="117"/>
      <c r="G11" s="121"/>
      <c r="H11" s="121"/>
      <c r="I11" s="117"/>
      <c r="L11" s="122"/>
    </row>
    <row r="12" spans="1:13" hidden="1" x14ac:dyDescent="0.2">
      <c r="A12" s="110"/>
      <c r="B12" s="111" t="s">
        <v>406</v>
      </c>
      <c r="C12" s="117"/>
      <c r="D12" s="117"/>
      <c r="E12" s="117"/>
      <c r="F12" s="117"/>
      <c r="G12" s="123"/>
      <c r="H12" s="123"/>
      <c r="L12" s="124"/>
      <c r="M12" s="124"/>
    </row>
    <row r="13" spans="1:13" hidden="1" x14ac:dyDescent="0.2">
      <c r="A13" s="110"/>
      <c r="B13" s="111" t="s">
        <v>407</v>
      </c>
      <c r="C13" s="117"/>
      <c r="D13" s="117"/>
      <c r="E13" s="117"/>
      <c r="F13" s="117"/>
      <c r="G13" s="117"/>
      <c r="H13" s="117"/>
      <c r="L13" s="117"/>
      <c r="M13" s="125"/>
    </row>
    <row r="14" spans="1:13" x14ac:dyDescent="0.2">
      <c r="A14" s="110"/>
      <c r="B14" s="111" t="s">
        <v>408</v>
      </c>
      <c r="C14" s="117"/>
      <c r="D14" s="117"/>
      <c r="E14" s="121">
        <v>268993</v>
      </c>
      <c r="F14" s="117"/>
      <c r="G14" s="117">
        <v>245793</v>
      </c>
      <c r="I14" s="126"/>
      <c r="L14" s="117"/>
      <c r="M14" s="125"/>
    </row>
    <row r="15" spans="1:13" x14ac:dyDescent="0.2">
      <c r="A15" s="110"/>
      <c r="B15" s="111"/>
      <c r="C15" s="117"/>
      <c r="D15" s="117"/>
      <c r="E15" s="117"/>
      <c r="F15" s="117"/>
      <c r="G15" s="117"/>
      <c r="H15" s="117"/>
      <c r="L15" s="117"/>
      <c r="M15" s="127"/>
    </row>
    <row r="16" spans="1:13" x14ac:dyDescent="0.2">
      <c r="A16" s="110"/>
      <c r="B16" s="128" t="s">
        <v>409</v>
      </c>
      <c r="C16" s="129"/>
      <c r="D16" s="129"/>
      <c r="E16" s="129">
        <f>SUM(E7:E15)</f>
        <v>917822</v>
      </c>
      <c r="F16" s="129">
        <f>SUM(F7:F15)</f>
        <v>0</v>
      </c>
      <c r="G16" s="129">
        <f>SUM(G7:G15)</f>
        <v>906104</v>
      </c>
      <c r="H16" s="130"/>
      <c r="I16" s="117"/>
    </row>
    <row r="17" spans="1:13" x14ac:dyDescent="0.2">
      <c r="A17" s="110"/>
      <c r="B17" s="110"/>
      <c r="C17" s="117"/>
      <c r="E17" s="117"/>
      <c r="F17" s="117"/>
      <c r="G17" s="117"/>
      <c r="H17" s="117"/>
    </row>
    <row r="18" spans="1:13" x14ac:dyDescent="0.2">
      <c r="A18" s="110" t="s">
        <v>410</v>
      </c>
      <c r="B18" s="110"/>
      <c r="C18" s="117"/>
      <c r="E18" s="117"/>
      <c r="F18" s="117"/>
      <c r="G18" s="117"/>
      <c r="H18" s="117"/>
      <c r="I18" s="122"/>
    </row>
    <row r="19" spans="1:13" x14ac:dyDescent="0.2">
      <c r="A19" s="110"/>
      <c r="B19" s="111"/>
      <c r="C19" s="117"/>
      <c r="E19" s="117"/>
      <c r="F19" s="117"/>
      <c r="G19" s="117"/>
      <c r="H19" s="117"/>
      <c r="I19" s="122"/>
    </row>
    <row r="20" spans="1:13" x14ac:dyDescent="0.2">
      <c r="A20" s="111"/>
      <c r="B20" s="111" t="s">
        <v>2</v>
      </c>
      <c r="C20" s="117"/>
      <c r="D20" s="117"/>
      <c r="E20" s="117">
        <f>+'[1]Water Operations'!C154</f>
        <v>822296.86999999988</v>
      </c>
      <c r="F20" s="117"/>
      <c r="G20" s="117">
        <f>+'[1]Water Operations'!G64</f>
        <v>824465.83</v>
      </c>
      <c r="H20" s="117"/>
      <c r="I20" s="117"/>
      <c r="L20" s="131"/>
    </row>
    <row r="21" spans="1:13" x14ac:dyDescent="0.2">
      <c r="A21" s="111"/>
      <c r="B21" s="111" t="s">
        <v>288</v>
      </c>
      <c r="C21" s="117"/>
      <c r="D21" s="117"/>
      <c r="E21" s="117">
        <f>+'[1]Land Operations'!C27</f>
        <v>21684</v>
      </c>
      <c r="F21" s="117"/>
      <c r="G21" s="117">
        <f>+'[1]Land Operations'!G27</f>
        <v>16700</v>
      </c>
      <c r="H21" s="117"/>
      <c r="J21" s="123"/>
      <c r="L21" s="132"/>
    </row>
    <row r="22" spans="1:13" x14ac:dyDescent="0.2">
      <c r="A22" s="111"/>
      <c r="B22" s="119" t="s">
        <v>321</v>
      </c>
      <c r="C22" s="117"/>
      <c r="D22" s="117"/>
      <c r="E22" s="117">
        <f>+'[1]Special Projects'!C53</f>
        <v>73842.22</v>
      </c>
      <c r="F22" s="117"/>
      <c r="G22" s="117">
        <f>+'[1]Special Projects'!G53</f>
        <v>64937.857695999985</v>
      </c>
      <c r="H22" s="117"/>
    </row>
    <row r="23" spans="1:13" x14ac:dyDescent="0.2">
      <c r="A23" s="111"/>
      <c r="B23" s="111"/>
      <c r="C23" s="117"/>
      <c r="D23" s="117"/>
      <c r="E23" s="117"/>
      <c r="F23" s="117"/>
      <c r="G23" s="117"/>
      <c r="H23" s="117"/>
    </row>
    <row r="24" spans="1:13" x14ac:dyDescent="0.2">
      <c r="A24" s="111"/>
      <c r="B24" s="128" t="s">
        <v>411</v>
      </c>
      <c r="C24" s="129"/>
      <c r="D24" s="129"/>
      <c r="E24" s="129">
        <f>SUM(E20:E23)</f>
        <v>917823.08999999985</v>
      </c>
      <c r="F24" s="129">
        <f>SUM(F20:F23)</f>
        <v>0</v>
      </c>
      <c r="G24" s="129">
        <f>SUM(G20:G23)</f>
        <v>906103.68769599998</v>
      </c>
      <c r="H24" s="130"/>
      <c r="I24" s="18"/>
    </row>
    <row r="25" spans="1:13" x14ac:dyDescent="0.2">
      <c r="A25" s="111"/>
      <c r="B25" s="111"/>
      <c r="D25" s="167"/>
      <c r="E25" s="167"/>
      <c r="F25" s="133"/>
      <c r="G25" s="168"/>
      <c r="H25" s="169"/>
      <c r="I25" s="169"/>
    </row>
    <row r="26" spans="1:13" ht="15" x14ac:dyDescent="0.25">
      <c r="A26" s="113" t="s">
        <v>412</v>
      </c>
      <c r="B26" s="134"/>
      <c r="C26" s="135">
        <f>+B30-B29</f>
        <v>67956</v>
      </c>
      <c r="D26" s="121"/>
      <c r="E26" s="136"/>
      <c r="F26" s="136"/>
      <c r="G26" s="121"/>
      <c r="H26" s="121"/>
      <c r="I26" s="121"/>
    </row>
    <row r="27" spans="1:13" ht="15" x14ac:dyDescent="0.25">
      <c r="A27" s="113" t="s">
        <v>413</v>
      </c>
      <c r="B27" s="134"/>
      <c r="C27" s="137">
        <f>+C26/B29</f>
        <v>0.12827477636479295</v>
      </c>
      <c r="D27" s="138"/>
      <c r="E27" s="136"/>
      <c r="F27" s="136"/>
      <c r="G27" s="121"/>
      <c r="H27" s="125"/>
      <c r="I27" s="121"/>
    </row>
    <row r="28" spans="1:13" x14ac:dyDescent="0.2">
      <c r="D28" s="125"/>
      <c r="E28" s="117"/>
      <c r="F28" s="117"/>
      <c r="G28" s="125"/>
      <c r="H28" s="125"/>
      <c r="I28" s="121"/>
    </row>
    <row r="29" spans="1:13" x14ac:dyDescent="0.2">
      <c r="A29" s="139" t="s">
        <v>414</v>
      </c>
      <c r="B29" s="124">
        <v>529769</v>
      </c>
      <c r="C29" s="140"/>
      <c r="D29" s="121"/>
      <c r="E29" s="117"/>
      <c r="F29" s="117"/>
      <c r="G29" s="121"/>
      <c r="H29" s="121"/>
      <c r="I29" s="121"/>
    </row>
    <row r="30" spans="1:13" x14ac:dyDescent="0.2">
      <c r="A30" s="139" t="s">
        <v>415</v>
      </c>
      <c r="B30" s="124">
        <f>+G7+G8</f>
        <v>597725</v>
      </c>
      <c r="C30" s="124"/>
      <c r="F30" s="117"/>
      <c r="G30" s="117"/>
      <c r="H30" s="117"/>
      <c r="I30" s="121"/>
    </row>
    <row r="31" spans="1:13" x14ac:dyDescent="0.2">
      <c r="A31" s="125"/>
      <c r="B31" s="117"/>
      <c r="F31" s="117"/>
      <c r="G31" s="125"/>
      <c r="H31" s="125"/>
      <c r="I31" s="121"/>
      <c r="L31" s="141"/>
      <c r="M31" s="117"/>
    </row>
    <row r="32" spans="1:13" x14ac:dyDescent="0.2">
      <c r="D32" s="125"/>
      <c r="E32" s="117"/>
      <c r="F32" s="117"/>
      <c r="G32" s="142"/>
      <c r="H32" s="142"/>
      <c r="I32" s="121"/>
      <c r="L32" s="121"/>
      <c r="M32" s="138"/>
    </row>
    <row r="33" spans="1:12" x14ac:dyDescent="0.2">
      <c r="D33" s="139"/>
      <c r="E33" s="117"/>
      <c r="G33" s="139"/>
      <c r="H33" s="139"/>
      <c r="I33" s="124"/>
    </row>
    <row r="34" spans="1:12" ht="15" x14ac:dyDescent="0.25">
      <c r="A34" s="143"/>
      <c r="B34" s="144"/>
      <c r="C34" s="144"/>
      <c r="G34" s="122"/>
      <c r="H34" s="122"/>
    </row>
    <row r="35" spans="1:12" ht="15" x14ac:dyDescent="0.25">
      <c r="A35" s="143"/>
      <c r="B35" s="144"/>
      <c r="C35" s="136"/>
    </row>
    <row r="36" spans="1:12" ht="14.25" x14ac:dyDescent="0.2">
      <c r="A36" s="144"/>
      <c r="B36" s="144"/>
      <c r="C36" s="136"/>
    </row>
    <row r="37" spans="1:12" ht="14.25" x14ac:dyDescent="0.2">
      <c r="A37" s="145"/>
      <c r="B37" s="146"/>
      <c r="C37" s="146"/>
      <c r="E37" s="131"/>
    </row>
    <row r="38" spans="1:12" ht="14.25" x14ac:dyDescent="0.2">
      <c r="A38" s="145"/>
      <c r="C38" s="146"/>
      <c r="E38" s="131"/>
      <c r="F38" s="117"/>
      <c r="G38" s="122"/>
      <c r="H38" s="122"/>
      <c r="I38" s="147"/>
    </row>
    <row r="39" spans="1:12" ht="14.25" x14ac:dyDescent="0.2">
      <c r="A39" s="145"/>
      <c r="C39" s="146"/>
      <c r="I39" s="138"/>
      <c r="L39" s="117"/>
    </row>
    <row r="40" spans="1:12" ht="14.25" x14ac:dyDescent="0.2">
      <c r="A40" s="145"/>
      <c r="C40" s="138"/>
      <c r="E40" s="148"/>
      <c r="L40" s="138"/>
    </row>
    <row r="41" spans="1:12" ht="14.25" x14ac:dyDescent="0.2">
      <c r="A41" s="144"/>
      <c r="B41" s="144"/>
      <c r="C41" s="136"/>
    </row>
    <row r="42" spans="1:12" ht="14.25" x14ac:dyDescent="0.2">
      <c r="A42" s="144"/>
      <c r="B42" s="144"/>
      <c r="C42" s="136"/>
    </row>
    <row r="43" spans="1:12" ht="14.25" x14ac:dyDescent="0.2">
      <c r="A43" s="144"/>
      <c r="B43" s="144"/>
      <c r="C43" s="144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43"/>
  <sheetViews>
    <sheetView zoomScaleNormal="100" workbookViewId="0">
      <pane ySplit="8" topLeftCell="A9" activePane="bottomLeft" state="frozen"/>
      <selection pane="bottomLeft" activeCell="H25" sqref="H25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1" t="s">
        <v>0</v>
      </c>
      <c r="B1" s="2"/>
      <c r="C1" s="2"/>
      <c r="D1" s="2"/>
      <c r="E1" s="2"/>
      <c r="F1" s="2"/>
    </row>
    <row r="2" spans="1:9" x14ac:dyDescent="0.2">
      <c r="A2" s="3"/>
      <c r="B2" s="4"/>
    </row>
    <row r="3" spans="1:9" x14ac:dyDescent="0.2">
      <c r="A3" s="1" t="s">
        <v>287</v>
      </c>
      <c r="B3" s="2"/>
      <c r="C3" s="2"/>
      <c r="D3" s="2"/>
      <c r="E3" s="2"/>
      <c r="F3" s="2"/>
    </row>
    <row r="4" spans="1:9" ht="3" customHeight="1" x14ac:dyDescent="0.2">
      <c r="A4" s="3"/>
    </row>
    <row r="5" spans="1:9" x14ac:dyDescent="0.2">
      <c r="A5" s="1"/>
      <c r="B5" s="2" t="s">
        <v>416</v>
      </c>
      <c r="C5" s="2"/>
      <c r="D5" s="2"/>
      <c r="E5" s="2"/>
      <c r="F5" s="2"/>
    </row>
    <row r="6" spans="1:9" x14ac:dyDescent="0.2">
      <c r="A6" s="3"/>
      <c r="B6" s="16" t="s">
        <v>3</v>
      </c>
      <c r="H6" s="7" t="s">
        <v>290</v>
      </c>
    </row>
    <row r="7" spans="1:9" x14ac:dyDescent="0.2">
      <c r="A7" s="3"/>
      <c r="C7" s="7">
        <v>2019</v>
      </c>
      <c r="D7" s="7">
        <v>2019</v>
      </c>
      <c r="E7" s="7">
        <v>2019</v>
      </c>
      <c r="F7" s="7">
        <v>2020</v>
      </c>
      <c r="H7" s="7" t="s">
        <v>291</v>
      </c>
    </row>
    <row r="8" spans="1:9" ht="13.5" thickBot="1" x14ac:dyDescent="0.25">
      <c r="A8" s="8" t="s">
        <v>6</v>
      </c>
      <c r="B8" s="8" t="s">
        <v>7</v>
      </c>
      <c r="C8" s="9" t="s">
        <v>8</v>
      </c>
      <c r="D8" s="9" t="s">
        <v>124</v>
      </c>
      <c r="E8" s="9" t="s">
        <v>10</v>
      </c>
      <c r="F8" s="9" t="s">
        <v>8</v>
      </c>
      <c r="H8" s="87" t="s">
        <v>292</v>
      </c>
      <c r="I8" s="10" t="s">
        <v>11</v>
      </c>
    </row>
    <row r="9" spans="1:9" x14ac:dyDescent="0.2">
      <c r="A9" s="88" t="s">
        <v>4</v>
      </c>
      <c r="B9" s="89"/>
      <c r="C9" s="90"/>
      <c r="D9" s="90"/>
      <c r="E9" s="90"/>
      <c r="F9" s="90"/>
      <c r="H9" s="16" t="str">
        <f>IF(OR(F9&gt;=5000,F9&lt;=-5000),"COMMENT REQUIRED","")</f>
        <v/>
      </c>
      <c r="I9" s="91"/>
    </row>
    <row r="10" spans="1:9" x14ac:dyDescent="0.2">
      <c r="A10" s="12"/>
      <c r="B10" s="12"/>
      <c r="C10" s="149"/>
      <c r="D10" s="149"/>
      <c r="E10" s="149"/>
      <c r="F10" s="149"/>
      <c r="H10" s="16" t="str">
        <f>IF(OR(F10&gt;=5000,F10&lt;=-5000),"COMMENT REQUIRED","")</f>
        <v/>
      </c>
    </row>
    <row r="11" spans="1:9" x14ac:dyDescent="0.2">
      <c r="A11" s="26" t="s">
        <v>417</v>
      </c>
      <c r="B11" s="12" t="s">
        <v>15</v>
      </c>
      <c r="C11" s="13">
        <f>VLOOKUP(A11,'[1]2013 WORKSHEET'!$A$1:$E$1234,3,FALSE)</f>
        <v>53000</v>
      </c>
      <c r="D11" s="13">
        <f>VLOOKUP(A11,'[1]2012 Actuals'!$A$1:$L$1227,9,FALSE)</f>
        <v>25024.36</v>
      </c>
      <c r="E11" s="13">
        <f>+C11</f>
        <v>53000</v>
      </c>
      <c r="F11" s="149">
        <v>27500</v>
      </c>
      <c r="H11" s="150"/>
    </row>
    <row r="12" spans="1:9" x14ac:dyDescent="0.2">
      <c r="A12" s="26"/>
      <c r="B12" s="12" t="s">
        <v>418</v>
      </c>
      <c r="C12" s="13">
        <v>32896</v>
      </c>
      <c r="D12" s="13">
        <v>15532.1</v>
      </c>
      <c r="E12" s="13">
        <f>+C12</f>
        <v>32896</v>
      </c>
      <c r="F12" s="155">
        <v>33093</v>
      </c>
      <c r="H12" s="150"/>
    </row>
    <row r="13" spans="1:9" x14ac:dyDescent="0.2">
      <c r="A13" s="26" t="s">
        <v>28</v>
      </c>
      <c r="B13" s="26" t="s">
        <v>29</v>
      </c>
      <c r="C13" s="13">
        <f>VLOOKUP(A13,'[1]2013 WORKSHEET'!$A$1:$E$1234,3,FALSE)</f>
        <v>28000</v>
      </c>
      <c r="D13" s="27">
        <f>VLOOKUP(A13,'[1]2012 Actuals'!$A$1:$L$1227,9,FALSE)</f>
        <v>11812.5</v>
      </c>
      <c r="E13" s="13">
        <v>11813</v>
      </c>
      <c r="F13" s="149">
        <v>17500</v>
      </c>
      <c r="H13" s="17"/>
      <c r="I13" s="34"/>
    </row>
    <row r="14" spans="1:9" x14ac:dyDescent="0.2">
      <c r="A14" s="12" t="s">
        <v>30</v>
      </c>
      <c r="B14" s="33" t="s">
        <v>419</v>
      </c>
      <c r="C14" s="13">
        <f>VLOOKUP(A14,'[1]2013 WORKSHEET'!$A$1:$E$1234,3,FALSE)</f>
        <v>0</v>
      </c>
      <c r="D14" s="13"/>
      <c r="E14" s="13"/>
      <c r="F14" s="149">
        <v>0</v>
      </c>
      <c r="H14" s="16"/>
    </row>
    <row r="15" spans="1:9" ht="13.5" thickBot="1" x14ac:dyDescent="0.25">
      <c r="B15" s="53" t="s">
        <v>420</v>
      </c>
      <c r="C15" s="151">
        <f>SUBTOTAL(109,C10:C14)</f>
        <v>113896</v>
      </c>
      <c r="D15" s="151">
        <f>SUM(D11:D14)</f>
        <v>52368.959999999999</v>
      </c>
      <c r="E15" s="151">
        <f>SUM(E11:E14)</f>
        <v>97709</v>
      </c>
      <c r="F15" s="151">
        <f>SUM(F11:F14)</f>
        <v>78093</v>
      </c>
      <c r="H15" s="34"/>
    </row>
    <row r="16" spans="1:9" ht="14.25" thickTop="1" thickBot="1" x14ac:dyDescent="0.25">
      <c r="B16" s="53" t="s">
        <v>421</v>
      </c>
      <c r="C16" s="152">
        <f>SUM(C29)</f>
        <v>113896</v>
      </c>
      <c r="D16" s="152">
        <f>SUM(D29)</f>
        <v>121265.82</v>
      </c>
      <c r="E16" s="152">
        <f>+E29</f>
        <v>178630</v>
      </c>
      <c r="F16" s="152">
        <f>SUM(F29)</f>
        <v>78093</v>
      </c>
      <c r="H16" s="34"/>
    </row>
    <row r="17" spans="1:9" ht="14.25" thickTop="1" thickBot="1" x14ac:dyDescent="0.25">
      <c r="B17" s="103"/>
      <c r="C17" s="153"/>
      <c r="D17" s="153"/>
      <c r="E17" s="153"/>
      <c r="F17" s="153"/>
    </row>
    <row r="18" spans="1:9" ht="13.5" thickTop="1" x14ac:dyDescent="0.2">
      <c r="A18" s="3"/>
      <c r="B18" s="154"/>
      <c r="C18" s="154"/>
      <c r="D18" s="154"/>
      <c r="E18" s="154"/>
      <c r="F18" s="154"/>
    </row>
    <row r="19" spans="1:9" x14ac:dyDescent="0.2">
      <c r="A19" s="3" t="s">
        <v>422</v>
      </c>
      <c r="B19" s="154"/>
      <c r="C19" s="154"/>
      <c r="D19" s="154"/>
      <c r="E19" s="154"/>
      <c r="F19" s="154"/>
    </row>
    <row r="20" spans="1:9" x14ac:dyDescent="0.2">
      <c r="A20" s="12"/>
      <c r="B20" s="12" t="s">
        <v>423</v>
      </c>
      <c r="C20" s="149"/>
      <c r="D20" s="13"/>
      <c r="E20" s="13"/>
      <c r="F20" s="149"/>
      <c r="H20" s="17"/>
    </row>
    <row r="21" spans="1:9" x14ac:dyDescent="0.2">
      <c r="A21" s="12" t="s">
        <v>424</v>
      </c>
      <c r="B21" s="12" t="s">
        <v>425</v>
      </c>
      <c r="C21" s="149"/>
      <c r="D21" s="13">
        <f>VLOOKUP(A21,'[1]2012 Actuals'!$A$1:$L$1227,9,FALSE)</f>
        <v>96163.72</v>
      </c>
      <c r="E21" s="13">
        <v>96164</v>
      </c>
      <c r="F21" s="149"/>
      <c r="H21" s="17"/>
    </row>
    <row r="22" spans="1:9" x14ac:dyDescent="0.2">
      <c r="A22" s="12"/>
      <c r="B22" s="12" t="s">
        <v>426</v>
      </c>
      <c r="C22" s="149">
        <v>28896</v>
      </c>
      <c r="D22" s="13">
        <v>15532.1</v>
      </c>
      <c r="E22" s="13">
        <f>+C22</f>
        <v>28896</v>
      </c>
      <c r="F22" s="155">
        <v>33093</v>
      </c>
      <c r="H22" s="16"/>
    </row>
    <row r="23" spans="1:9" x14ac:dyDescent="0.2">
      <c r="A23" s="12"/>
      <c r="B23" s="12" t="s">
        <v>427</v>
      </c>
      <c r="C23" s="149">
        <v>4000</v>
      </c>
      <c r="D23" s="13"/>
      <c r="E23" s="13">
        <f>+C23</f>
        <v>4000</v>
      </c>
      <c r="F23" s="155">
        <v>0</v>
      </c>
      <c r="H23" s="16"/>
    </row>
    <row r="24" spans="1:9" x14ac:dyDescent="0.2">
      <c r="A24" s="12"/>
      <c r="B24" s="33" t="s">
        <v>428</v>
      </c>
      <c r="C24" s="149">
        <v>10000</v>
      </c>
      <c r="D24" s="13"/>
      <c r="E24" s="13">
        <v>10000</v>
      </c>
      <c r="F24" s="155">
        <v>10000</v>
      </c>
      <c r="H24" s="16"/>
    </row>
    <row r="25" spans="1:9" x14ac:dyDescent="0.2">
      <c r="A25" s="12"/>
      <c r="B25" s="33" t="s">
        <v>429</v>
      </c>
      <c r="C25" s="149">
        <v>21000</v>
      </c>
      <c r="D25" s="13">
        <v>9570</v>
      </c>
      <c r="E25" s="13">
        <f>+D25+15000</f>
        <v>24570</v>
      </c>
      <c r="F25" s="149"/>
      <c r="H25" s="17"/>
    </row>
    <row r="26" spans="1:9" x14ac:dyDescent="0.2">
      <c r="A26" s="12"/>
      <c r="B26" s="33" t="s">
        <v>430</v>
      </c>
      <c r="C26" s="149">
        <v>20000</v>
      </c>
      <c r="D26" s="13"/>
      <c r="E26" s="13">
        <v>0</v>
      </c>
      <c r="F26" s="155">
        <v>20000</v>
      </c>
      <c r="H26" s="17"/>
    </row>
    <row r="27" spans="1:9" x14ac:dyDescent="0.2">
      <c r="A27" s="12"/>
      <c r="B27" s="33" t="s">
        <v>431</v>
      </c>
      <c r="C27" s="149">
        <v>15000</v>
      </c>
      <c r="D27" s="13"/>
      <c r="E27" s="13">
        <v>0</v>
      </c>
      <c r="F27" s="155">
        <v>15000</v>
      </c>
      <c r="H27" s="17"/>
    </row>
    <row r="28" spans="1:9" x14ac:dyDescent="0.2">
      <c r="A28" s="12" t="s">
        <v>432</v>
      </c>
      <c r="B28" s="33" t="s">
        <v>433</v>
      </c>
      <c r="C28" s="149">
        <v>15000</v>
      </c>
      <c r="D28" s="13">
        <f>VLOOKUP(A28,'[1]2012 Actuals'!$A$1:$L$1227,9,FALSE)</f>
        <v>0</v>
      </c>
      <c r="E28" s="27">
        <v>15000</v>
      </c>
      <c r="F28" s="154">
        <v>0</v>
      </c>
      <c r="H28" s="17"/>
      <c r="I28" s="34"/>
    </row>
    <row r="29" spans="1:9" ht="13.5" thickBot="1" x14ac:dyDescent="0.25">
      <c r="A29" s="16"/>
      <c r="B29" s="97" t="s">
        <v>421</v>
      </c>
      <c r="C29" s="156">
        <f>SUBTOTAL(109,C20:C28)</f>
        <v>113896</v>
      </c>
      <c r="D29" s="156">
        <f>SUBTOTAL(109,D20:D28)</f>
        <v>121265.82</v>
      </c>
      <c r="E29" s="156">
        <f>SUM(E20:E28)</f>
        <v>178630</v>
      </c>
      <c r="F29" s="156">
        <f>SUBTOTAL(109,F20:F28)</f>
        <v>78093</v>
      </c>
      <c r="H29" s="34"/>
      <c r="I29" s="34"/>
    </row>
    <row r="30" spans="1:9" ht="13.5" thickTop="1" x14ac:dyDescent="0.2">
      <c r="H30" s="34"/>
    </row>
    <row r="31" spans="1:9" x14ac:dyDescent="0.2">
      <c r="H31" s="17"/>
    </row>
    <row r="32" spans="1:9" x14ac:dyDescent="0.2">
      <c r="C32" s="34"/>
      <c r="D32" s="34"/>
      <c r="F32" s="34"/>
      <c r="H32" s="34"/>
      <c r="I32" s="16"/>
    </row>
    <row r="33" spans="3:8" x14ac:dyDescent="0.2">
      <c r="C33" s="34"/>
    </row>
    <row r="43" spans="3:8" x14ac:dyDescent="0.2">
      <c r="H43" s="34"/>
    </row>
  </sheetData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6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D33" sqref="D33"/>
    </sheetView>
  </sheetViews>
  <sheetFormatPr defaultRowHeight="12.75" x14ac:dyDescent="0.2"/>
  <cols>
    <col min="1" max="1" width="15.28515625" style="112" customWidth="1"/>
    <col min="2" max="2" width="33.42578125" style="112" customWidth="1"/>
    <col min="3" max="3" width="15" style="112" bestFit="1" customWidth="1"/>
    <col min="4" max="4" width="14.140625" style="112" customWidth="1"/>
    <col min="5" max="5" width="14" style="112" bestFit="1" customWidth="1"/>
    <col min="6" max="6" width="12.28515625" style="112" hidden="1" customWidth="1"/>
    <col min="7" max="7" width="12.7109375" style="112" customWidth="1"/>
    <col min="8" max="8" width="11.85546875" style="112" customWidth="1"/>
    <col min="9" max="10" width="9.140625" style="112"/>
    <col min="11" max="11" width="11.42578125" style="112" customWidth="1"/>
    <col min="12" max="16384" width="9.140625" style="112"/>
  </cols>
  <sheetData>
    <row r="1" spans="1:12" x14ac:dyDescent="0.2">
      <c r="A1" s="110" t="s">
        <v>434</v>
      </c>
      <c r="B1" s="111"/>
    </row>
    <row r="2" spans="1:12" x14ac:dyDescent="0.2">
      <c r="A2" s="110"/>
      <c r="B2" s="111"/>
    </row>
    <row r="3" spans="1:12" x14ac:dyDescent="0.2">
      <c r="A3" s="110"/>
      <c r="B3" s="111"/>
    </row>
    <row r="4" spans="1:12" ht="15" x14ac:dyDescent="0.25">
      <c r="A4" s="113"/>
      <c r="B4" s="110"/>
      <c r="C4" s="114"/>
      <c r="D4" s="114"/>
      <c r="E4" s="114">
        <v>2019</v>
      </c>
      <c r="F4" s="114">
        <v>2016</v>
      </c>
      <c r="G4" s="114">
        <v>2020</v>
      </c>
    </row>
    <row r="5" spans="1:12" x14ac:dyDescent="0.2">
      <c r="A5" s="110" t="s">
        <v>398</v>
      </c>
      <c r="B5" s="110"/>
      <c r="C5" s="115"/>
      <c r="D5" s="115"/>
      <c r="E5" s="115" t="s">
        <v>8</v>
      </c>
      <c r="F5" s="115" t="s">
        <v>399</v>
      </c>
      <c r="G5" s="115" t="s">
        <v>400</v>
      </c>
    </row>
    <row r="6" spans="1:12" x14ac:dyDescent="0.2">
      <c r="A6" s="110" t="s">
        <v>4</v>
      </c>
      <c r="B6" s="111"/>
    </row>
    <row r="7" spans="1:12" x14ac:dyDescent="0.2">
      <c r="A7" s="111"/>
      <c r="B7" s="111" t="s">
        <v>401</v>
      </c>
      <c r="C7" s="117"/>
      <c r="D7" s="117"/>
      <c r="E7" s="117">
        <f>+'[1]capital '!C11+'[1]capital '!C12</f>
        <v>85896</v>
      </c>
      <c r="F7" s="117"/>
      <c r="G7" s="117">
        <f>+'[1]capital '!F11+'[1]capital '!F12</f>
        <v>60593</v>
      </c>
    </row>
    <row r="8" spans="1:12" x14ac:dyDescent="0.2">
      <c r="A8" s="110"/>
      <c r="B8" s="111" t="s">
        <v>435</v>
      </c>
      <c r="C8" s="117"/>
      <c r="D8" s="117"/>
      <c r="E8" s="117">
        <f>+'[1]capital '!C13</f>
        <v>28000</v>
      </c>
      <c r="F8" s="117"/>
      <c r="G8" s="117">
        <f>+'[1]capital '!F13</f>
        <v>17500</v>
      </c>
    </row>
    <row r="9" spans="1:12" x14ac:dyDescent="0.2">
      <c r="A9" s="110"/>
      <c r="B9" s="111" t="s">
        <v>436</v>
      </c>
      <c r="C9" s="117"/>
      <c r="D9" s="117"/>
      <c r="E9" s="117">
        <f>+'[1]capital '!C14</f>
        <v>0</v>
      </c>
      <c r="F9" s="117"/>
      <c r="G9" s="117">
        <f>+'[1]capital '!F14</f>
        <v>0</v>
      </c>
      <c r="I9" s="112">
        <f>+'[1]Water Operations'!G13+'[1]Water Operations'!G14+'[1]Water Operations'!G15+'[1]Water Operations'!G16+'[1]Water Operations'!G19+'[1]Water Operations'!G20+'[1]Water Operations'!G21+'[1]Water Operations'!G22+'[1]Water Operations'!G39+'[1]Water Operations'!G40+'[1]Water Operations'!G41+'[1]Water Operations'!G42+'[1]Water Operations'!F43+'[1]Water Operations'!G48+'[1]Water Operations'!G49+'[1]Water Operations'!G50+'[1]Water Operations'!G53+'[1]Water Operations'!G54+'[1]Water Operations'!G55+'[1]Water Operations'!G58+'[1]Water Operations'!G59+'[1]Water Operations'!G61+'[1]Water Operations'!G63+'[1]Land Operations'!G11+'[1]Land Operations'!G12+'[1]Land Operations'!G14+'[1]Land Operations'!G15+'[1]Special Projects'!G10+'[1]Special Projects'!G13+'[1]Special Projects'!G15+'[1]Special Projects'!G16</f>
        <v>249329.85</v>
      </c>
      <c r="K9" s="117"/>
      <c r="L9" s="125"/>
    </row>
    <row r="10" spans="1:12" x14ac:dyDescent="0.2">
      <c r="A10" s="110"/>
      <c r="B10" s="111" t="s">
        <v>408</v>
      </c>
      <c r="C10" s="117"/>
      <c r="D10" s="117"/>
      <c r="E10" s="117"/>
      <c r="F10" s="117"/>
      <c r="G10" s="117"/>
      <c r="K10" s="117"/>
      <c r="L10" s="125"/>
    </row>
    <row r="11" spans="1:12" x14ac:dyDescent="0.2">
      <c r="A11" s="110"/>
      <c r="B11" s="128" t="s">
        <v>409</v>
      </c>
      <c r="C11" s="129"/>
      <c r="D11" s="129"/>
      <c r="E11" s="129">
        <f>SUM(E7:E10)</f>
        <v>113896</v>
      </c>
      <c r="F11" s="129">
        <f>SUM(F7:F10)</f>
        <v>0</v>
      </c>
      <c r="G11" s="129">
        <f>SUM(G7:G10)</f>
        <v>78093</v>
      </c>
      <c r="H11" s="117"/>
    </row>
    <row r="12" spans="1:12" x14ac:dyDescent="0.2">
      <c r="A12" s="110"/>
      <c r="B12" s="110"/>
      <c r="C12" s="117"/>
      <c r="E12" s="117"/>
      <c r="F12" s="117"/>
      <c r="G12" s="117"/>
    </row>
    <row r="13" spans="1:12" x14ac:dyDescent="0.2">
      <c r="A13" s="110" t="s">
        <v>410</v>
      </c>
      <c r="B13" s="110"/>
      <c r="C13" s="117"/>
      <c r="E13" s="117"/>
      <c r="F13" s="117"/>
      <c r="G13" s="117"/>
    </row>
    <row r="14" spans="1:12" x14ac:dyDescent="0.2">
      <c r="A14" s="111"/>
      <c r="B14" s="111" t="s">
        <v>437</v>
      </c>
      <c r="C14" s="117"/>
      <c r="D14" s="117"/>
      <c r="E14" s="117"/>
      <c r="F14" s="117"/>
      <c r="G14" s="117"/>
    </row>
    <row r="15" spans="1:12" x14ac:dyDescent="0.2">
      <c r="A15" s="111"/>
      <c r="B15" s="111" t="s">
        <v>438</v>
      </c>
      <c r="C15" s="117"/>
      <c r="D15" s="117"/>
      <c r="E15" s="117">
        <f>+'[1]capital '!C22</f>
        <v>28896</v>
      </c>
      <c r="F15" s="117"/>
      <c r="G15" s="117">
        <f>+'[1]capital '!F22</f>
        <v>33093</v>
      </c>
    </row>
    <row r="16" spans="1:12" x14ac:dyDescent="0.2">
      <c r="A16" s="111"/>
      <c r="B16" s="111" t="s">
        <v>427</v>
      </c>
      <c r="C16" s="117"/>
      <c r="D16" s="117"/>
      <c r="E16" s="117">
        <v>4000</v>
      </c>
      <c r="F16" s="117"/>
      <c r="G16" s="117">
        <v>0</v>
      </c>
    </row>
    <row r="17" spans="1:12" x14ac:dyDescent="0.2">
      <c r="A17" s="111"/>
      <c r="B17" s="111" t="s">
        <v>439</v>
      </c>
      <c r="C17" s="117"/>
      <c r="D17" s="117"/>
      <c r="E17" s="117">
        <v>56000</v>
      </c>
      <c r="F17" s="117"/>
      <c r="G17" s="117">
        <f>+'[1]capital '!F25+'[1]capital '!F26+'[1]capital '!F27</f>
        <v>35000</v>
      </c>
      <c r="H17" s="125" t="s">
        <v>440</v>
      </c>
    </row>
    <row r="18" spans="1:12" x14ac:dyDescent="0.2">
      <c r="A18" s="111"/>
      <c r="B18" s="111" t="s">
        <v>441</v>
      </c>
      <c r="C18" s="117"/>
      <c r="D18" s="117"/>
      <c r="E18" s="117">
        <f>+'[1]capital '!C28</f>
        <v>15000</v>
      </c>
      <c r="F18" s="117"/>
      <c r="G18" s="117"/>
      <c r="H18" s="125"/>
    </row>
    <row r="19" spans="1:12" x14ac:dyDescent="0.2">
      <c r="A19" s="111"/>
      <c r="B19" s="111" t="s">
        <v>442</v>
      </c>
      <c r="C19" s="117"/>
      <c r="D19" s="117"/>
      <c r="E19" s="117">
        <f>+'[1]capital '!C24</f>
        <v>10000</v>
      </c>
      <c r="F19" s="117"/>
      <c r="G19" s="117">
        <f>+'[1]capital '!F24</f>
        <v>10000</v>
      </c>
      <c r="H19" s="125"/>
    </row>
    <row r="20" spans="1:12" hidden="1" x14ac:dyDescent="0.2">
      <c r="A20" s="111"/>
      <c r="B20" s="111" t="s">
        <v>443</v>
      </c>
      <c r="C20" s="117"/>
      <c r="D20" s="117"/>
      <c r="E20" s="117"/>
      <c r="F20" s="117"/>
      <c r="G20" s="117"/>
    </row>
    <row r="21" spans="1:12" hidden="1" x14ac:dyDescent="0.2">
      <c r="A21" s="111"/>
      <c r="B21" s="111" t="s">
        <v>444</v>
      </c>
      <c r="C21" s="117"/>
      <c r="D21" s="117"/>
      <c r="E21" s="117"/>
      <c r="F21" s="117"/>
      <c r="G21" s="117"/>
      <c r="J21" s="117"/>
    </row>
    <row r="22" spans="1:12" x14ac:dyDescent="0.2">
      <c r="A22" s="111"/>
      <c r="B22" s="128" t="s">
        <v>411</v>
      </c>
      <c r="C22" s="129"/>
      <c r="D22" s="129"/>
      <c r="E22" s="129">
        <f>SUM(E14:E21)</f>
        <v>113896</v>
      </c>
      <c r="F22" s="129">
        <f>SUM(F14:F21)</f>
        <v>0</v>
      </c>
      <c r="G22" s="129">
        <f>SUM(G14:G21)</f>
        <v>78093</v>
      </c>
      <c r="H22" s="157"/>
    </row>
    <row r="23" spans="1:12" x14ac:dyDescent="0.2">
      <c r="A23" s="111"/>
      <c r="B23" s="111"/>
      <c r="D23" s="167"/>
      <c r="E23" s="167"/>
      <c r="F23" s="133"/>
      <c r="G23" s="168"/>
      <c r="H23" s="169"/>
    </row>
    <row r="24" spans="1:12" ht="15" x14ac:dyDescent="0.25">
      <c r="A24" s="113" t="s">
        <v>412</v>
      </c>
      <c r="B24" s="134"/>
      <c r="C24" s="135">
        <f>+G7-B27</f>
        <v>-25303</v>
      </c>
      <c r="D24" s="121"/>
      <c r="E24" s="136"/>
      <c r="F24" s="136"/>
      <c r="G24" s="125"/>
      <c r="H24" s="121"/>
    </row>
    <row r="25" spans="1:12" ht="15" x14ac:dyDescent="0.25">
      <c r="A25" s="113" t="s">
        <v>413</v>
      </c>
      <c r="B25" s="134"/>
      <c r="C25" s="137">
        <f>+C24/B27</f>
        <v>-0.29457716308093507</v>
      </c>
      <c r="D25" s="138"/>
      <c r="E25" s="136"/>
      <c r="F25" s="136"/>
      <c r="G25" s="125"/>
      <c r="H25" s="121"/>
    </row>
    <row r="26" spans="1:12" x14ac:dyDescent="0.2">
      <c r="D26" s="125"/>
      <c r="E26" s="117"/>
      <c r="F26" s="117"/>
      <c r="G26" s="125"/>
      <c r="H26" s="121"/>
    </row>
    <row r="27" spans="1:12" x14ac:dyDescent="0.2">
      <c r="A27" s="139" t="s">
        <v>445</v>
      </c>
      <c r="B27" s="124">
        <f>+E7</f>
        <v>85896</v>
      </c>
      <c r="C27" s="140"/>
      <c r="D27" s="121"/>
      <c r="E27" s="117"/>
      <c r="F27" s="117"/>
      <c r="G27" s="121"/>
      <c r="H27" s="121"/>
    </row>
    <row r="28" spans="1:12" x14ac:dyDescent="0.2">
      <c r="A28" s="139" t="s">
        <v>414</v>
      </c>
      <c r="B28" s="124">
        <f>+G7</f>
        <v>60593</v>
      </c>
      <c r="C28" s="124"/>
      <c r="F28" s="117"/>
      <c r="G28" s="117"/>
      <c r="H28" s="121"/>
    </row>
    <row r="29" spans="1:12" x14ac:dyDescent="0.2">
      <c r="A29" s="125"/>
      <c r="B29" s="117"/>
      <c r="F29" s="117"/>
      <c r="G29" s="125"/>
      <c r="H29" s="121"/>
      <c r="K29" s="141"/>
      <c r="L29" s="117"/>
    </row>
    <row r="30" spans="1:12" x14ac:dyDescent="0.2">
      <c r="C30" s="117"/>
      <c r="D30" s="125"/>
      <c r="E30" s="117"/>
      <c r="F30" s="117"/>
      <c r="G30" s="142"/>
      <c r="H30" s="121"/>
      <c r="K30" s="121"/>
      <c r="L30" s="138"/>
    </row>
    <row r="31" spans="1:12" x14ac:dyDescent="0.2">
      <c r="D31" s="139"/>
      <c r="E31" s="117"/>
      <c r="G31" s="139"/>
      <c r="H31" s="124"/>
    </row>
    <row r="32" spans="1:12" ht="15" x14ac:dyDescent="0.25">
      <c r="A32" s="143"/>
      <c r="B32" s="144"/>
      <c r="C32" s="144"/>
      <c r="G32" s="122"/>
    </row>
    <row r="33" spans="1:11" ht="15" x14ac:dyDescent="0.25">
      <c r="A33" s="143"/>
      <c r="B33" s="144"/>
      <c r="C33" s="136"/>
    </row>
    <row r="34" spans="1:11" ht="14.25" x14ac:dyDescent="0.2">
      <c r="A34" s="144"/>
      <c r="B34" s="144"/>
      <c r="C34" s="136"/>
    </row>
    <row r="35" spans="1:11" ht="14.25" x14ac:dyDescent="0.2">
      <c r="A35" s="145"/>
      <c r="B35" s="146"/>
      <c r="C35" s="146"/>
    </row>
    <row r="36" spans="1:11" ht="14.25" x14ac:dyDescent="0.2">
      <c r="A36" s="145"/>
      <c r="C36" s="146"/>
      <c r="F36" s="117"/>
      <c r="G36" s="122"/>
    </row>
    <row r="37" spans="1:11" ht="14.25" x14ac:dyDescent="0.2">
      <c r="A37" s="145"/>
      <c r="C37" s="146"/>
      <c r="E37" s="117"/>
      <c r="K37" s="117"/>
    </row>
    <row r="38" spans="1:11" ht="14.25" x14ac:dyDescent="0.2">
      <c r="A38" s="145"/>
      <c r="C38" s="158"/>
      <c r="E38" s="148"/>
      <c r="K38" s="138"/>
    </row>
    <row r="39" spans="1:11" ht="14.25" x14ac:dyDescent="0.2">
      <c r="A39" s="144"/>
      <c r="B39" s="144"/>
      <c r="C39" s="136"/>
    </row>
    <row r="40" spans="1:11" ht="14.25" x14ac:dyDescent="0.2">
      <c r="A40" s="144"/>
      <c r="B40" s="144"/>
      <c r="C40" s="136"/>
    </row>
    <row r="41" spans="1:11" ht="14.25" x14ac:dyDescent="0.2">
      <c r="A41" s="144"/>
      <c r="B41" s="144"/>
      <c r="C41" s="144"/>
    </row>
  </sheetData>
  <mergeCells count="2">
    <mergeCell ref="D23:E23"/>
    <mergeCell ref="G23:H23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'Land Operations'!Print_Area</vt:lpstr>
      <vt:lpstr>'Special Projects'!Print_Area</vt:lpstr>
      <vt:lpstr>Summary!Print_Area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cp:lastPrinted>2019-11-14T15:35:24Z</cp:lastPrinted>
  <dcterms:created xsi:type="dcterms:W3CDTF">2019-11-14T14:53:13Z</dcterms:created>
  <dcterms:modified xsi:type="dcterms:W3CDTF">2019-11-14T15:35:29Z</dcterms:modified>
</cp:coreProperties>
</file>