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nald\Documents\MyFiles\FA Meetings\Year 2023\19 January 2023\"/>
    </mc:Choice>
  </mc:AlternateContent>
  <bookViews>
    <workbookView xWindow="0" yWindow="0" windowWidth="28800" windowHeight="11730" activeTab="5"/>
  </bookViews>
  <sheets>
    <sheet name="Summary (2)" sheetId="1" r:id="rId1"/>
    <sheet name="Water Operations" sheetId="2" r:id="rId2"/>
    <sheet name="Land Operations" sheetId="3" r:id="rId3"/>
    <sheet name="Special Projects" sheetId="4" r:id="rId4"/>
    <sheet name="Summary" sheetId="5" r:id="rId5"/>
    <sheet name="capital " sheetId="6" r:id="rId6"/>
    <sheet name="Capital Summary" sheetId="7" r:id="rId7"/>
  </sheets>
  <externalReferences>
    <externalReference r:id="rId8"/>
    <externalReference r:id="rId9"/>
    <externalReference r:id="rId10"/>
  </externalReferences>
  <definedNames>
    <definedName name="_xlnm.Print_Area" localSheetId="5">'capital '!$A$1:$H$43</definedName>
    <definedName name="_xlnm.Print_Area" localSheetId="6">'Capital Summary'!$A$1:$G$44</definedName>
    <definedName name="_xlnm.Print_Area" localSheetId="2">'Land Operations'!$A$1:$G$27</definedName>
    <definedName name="_xlnm.Print_Area" localSheetId="3">'Special Projects'!$A$1:$G$54</definedName>
    <definedName name="_xlnm.Print_Area" localSheetId="4">Summary!$A$1:$G$41</definedName>
    <definedName name="_xlnm.Print_Area" localSheetId="0">'Summary (2)'!$A$1:$G$49</definedName>
    <definedName name="_xlnm.Print_Area" localSheetId="1">'Water Operations'!$A$1:$G$152</definedName>
    <definedName name="_xlnm.Print_Titles" localSheetId="1">'Water Operations'!$1:$6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7" l="1"/>
  <c r="F27" i="7"/>
  <c r="E27" i="7"/>
  <c r="G24" i="7"/>
  <c r="G22" i="7"/>
  <c r="G21" i="7"/>
  <c r="G19" i="7"/>
  <c r="G18" i="7"/>
  <c r="G17" i="7"/>
  <c r="G16" i="7"/>
  <c r="G27" i="7" s="1"/>
  <c r="F12" i="7"/>
  <c r="E12" i="7"/>
  <c r="I10" i="7"/>
  <c r="G10" i="7"/>
  <c r="G9" i="7"/>
  <c r="G8" i="7"/>
  <c r="H7" i="7"/>
  <c r="G7" i="7"/>
  <c r="B33" i="7" s="1"/>
  <c r="F42" i="6"/>
  <c r="E42" i="6"/>
  <c r="E21" i="6" s="1"/>
  <c r="C42" i="6"/>
  <c r="D41" i="6"/>
  <c r="D42" i="6" s="1"/>
  <c r="D21" i="6" s="1"/>
  <c r="F21" i="6"/>
  <c r="H21" i="6" s="1"/>
  <c r="C21" i="6"/>
  <c r="F20" i="6"/>
  <c r="E20" i="6"/>
  <c r="C19" i="6"/>
  <c r="D16" i="6"/>
  <c r="C16" i="6"/>
  <c r="D11" i="6"/>
  <c r="D20" i="6" s="1"/>
  <c r="C11" i="6"/>
  <c r="C20" i="6" s="1"/>
  <c r="H9" i="6"/>
  <c r="B30" i="5"/>
  <c r="C26" i="5"/>
  <c r="C27" i="5" s="1"/>
  <c r="F24" i="5"/>
  <c r="E24" i="5"/>
  <c r="G22" i="5"/>
  <c r="G21" i="5"/>
  <c r="G20" i="5"/>
  <c r="G24" i="5" s="1"/>
  <c r="F16" i="5"/>
  <c r="E16" i="5"/>
  <c r="I15" i="5"/>
  <c r="H15" i="5"/>
  <c r="G10" i="5"/>
  <c r="G16" i="5" s="1"/>
  <c r="H9" i="5"/>
  <c r="E9" i="5"/>
  <c r="G8" i="5"/>
  <c r="H7" i="5"/>
  <c r="G7" i="5"/>
  <c r="D52" i="4"/>
  <c r="D51" i="4"/>
  <c r="E51" i="4" s="1"/>
  <c r="C51" i="4"/>
  <c r="D50" i="4"/>
  <c r="F50" i="4" s="1"/>
  <c r="G50" i="4" s="1"/>
  <c r="C50" i="4"/>
  <c r="D49" i="4"/>
  <c r="F49" i="4" s="1"/>
  <c r="G49" i="4" s="1"/>
  <c r="C49" i="4"/>
  <c r="D48" i="4"/>
  <c r="F48" i="4" s="1"/>
  <c r="G48" i="4" s="1"/>
  <c r="C48" i="4"/>
  <c r="D47" i="4"/>
  <c r="F47" i="4" s="1"/>
  <c r="G47" i="4" s="1"/>
  <c r="C47" i="4"/>
  <c r="D46" i="4"/>
  <c r="F46" i="4" s="1"/>
  <c r="C46" i="4"/>
  <c r="F44" i="4"/>
  <c r="D44" i="4"/>
  <c r="C44" i="4"/>
  <c r="D43" i="4"/>
  <c r="F43" i="4" s="1"/>
  <c r="G43" i="4" s="1"/>
  <c r="C43" i="4"/>
  <c r="D42" i="4"/>
  <c r="F42" i="4" s="1"/>
  <c r="G42" i="4" s="1"/>
  <c r="C42" i="4"/>
  <c r="F41" i="4"/>
  <c r="G41" i="4" s="1"/>
  <c r="E41" i="4"/>
  <c r="D41" i="4"/>
  <c r="C41" i="4"/>
  <c r="F40" i="4"/>
  <c r="G40" i="4" s="1"/>
  <c r="D40" i="4"/>
  <c r="E40" i="4" s="1"/>
  <c r="C40" i="4"/>
  <c r="D39" i="4"/>
  <c r="F39" i="4" s="1"/>
  <c r="G39" i="4" s="1"/>
  <c r="C39" i="4"/>
  <c r="D38" i="4"/>
  <c r="F38" i="4" s="1"/>
  <c r="G38" i="4" s="1"/>
  <c r="C38" i="4"/>
  <c r="D37" i="4"/>
  <c r="F37" i="4" s="1"/>
  <c r="C37" i="4"/>
  <c r="D36" i="4"/>
  <c r="F36" i="4" s="1"/>
  <c r="F35" i="4"/>
  <c r="E35" i="4"/>
  <c r="D34" i="4"/>
  <c r="C34" i="4"/>
  <c r="D33" i="4"/>
  <c r="C33" i="4"/>
  <c r="D32" i="4"/>
  <c r="D31" i="4"/>
  <c r="C31" i="4"/>
  <c r="D30" i="4"/>
  <c r="C30" i="4"/>
  <c r="D29" i="4"/>
  <c r="C29" i="4"/>
  <c r="D28" i="4"/>
  <c r="D53" i="4" s="1"/>
  <c r="D19" i="4" s="1"/>
  <c r="D21" i="4" s="1"/>
  <c r="C28" i="4"/>
  <c r="C53" i="4" s="1"/>
  <c r="C19" i="4" s="1"/>
  <c r="D27" i="4"/>
  <c r="C27" i="4"/>
  <c r="D26" i="4"/>
  <c r="C26" i="4"/>
  <c r="D25" i="4"/>
  <c r="C25" i="4"/>
  <c r="G18" i="4"/>
  <c r="F18" i="4"/>
  <c r="F16" i="4"/>
  <c r="E16" i="4"/>
  <c r="D16" i="4"/>
  <c r="C16" i="4"/>
  <c r="D15" i="4"/>
  <c r="E15" i="4" s="1"/>
  <c r="C15" i="4"/>
  <c r="D14" i="4"/>
  <c r="C14" i="4"/>
  <c r="D13" i="4"/>
  <c r="D18" i="4" s="1"/>
  <c r="C13" i="4"/>
  <c r="D12" i="4"/>
  <c r="C12" i="4"/>
  <c r="D11" i="4"/>
  <c r="C11" i="4"/>
  <c r="D10" i="4"/>
  <c r="E10" i="4" s="1"/>
  <c r="C10" i="4"/>
  <c r="C18" i="4" s="1"/>
  <c r="G27" i="3"/>
  <c r="F27" i="3"/>
  <c r="D26" i="3"/>
  <c r="C26" i="3"/>
  <c r="E25" i="3"/>
  <c r="D24" i="3"/>
  <c r="E24" i="3" s="1"/>
  <c r="C24" i="3"/>
  <c r="F23" i="3"/>
  <c r="E23" i="3"/>
  <c r="C23" i="3"/>
  <c r="D22" i="3"/>
  <c r="E22" i="3" s="1"/>
  <c r="C22" i="3"/>
  <c r="D21" i="3"/>
  <c r="D27" i="3" s="1"/>
  <c r="D17" i="3" s="1"/>
  <c r="C21" i="3"/>
  <c r="C27" i="3" s="1"/>
  <c r="C17" i="3" s="1"/>
  <c r="C18" i="3" s="1"/>
  <c r="G17" i="3"/>
  <c r="G18" i="3" s="1"/>
  <c r="F17" i="3"/>
  <c r="G16" i="3"/>
  <c r="D15" i="3"/>
  <c r="C15" i="3"/>
  <c r="D14" i="3"/>
  <c r="C14" i="3"/>
  <c r="E14" i="3" s="1"/>
  <c r="E13" i="3"/>
  <c r="C13" i="3"/>
  <c r="D12" i="3"/>
  <c r="F12" i="3" s="1"/>
  <c r="C12" i="3"/>
  <c r="D11" i="3"/>
  <c r="F11" i="3" s="1"/>
  <c r="C11" i="3"/>
  <c r="D10" i="3"/>
  <c r="D16" i="3" s="1"/>
  <c r="C10" i="3"/>
  <c r="C16" i="3" s="1"/>
  <c r="D148" i="2"/>
  <c r="E148" i="2" s="1"/>
  <c r="C148" i="2"/>
  <c r="D147" i="2"/>
  <c r="E147" i="2" s="1"/>
  <c r="C147" i="2"/>
  <c r="D146" i="2"/>
  <c r="E146" i="2" s="1"/>
  <c r="C146" i="2"/>
  <c r="D145" i="2"/>
  <c r="F145" i="2" s="1"/>
  <c r="G145" i="2" s="1"/>
  <c r="C145" i="2"/>
  <c r="D144" i="2"/>
  <c r="F144" i="2" s="1"/>
  <c r="G144" i="2" s="1"/>
  <c r="C144" i="2"/>
  <c r="D143" i="2"/>
  <c r="C143" i="2"/>
  <c r="E143" i="2" s="1"/>
  <c r="D142" i="2"/>
  <c r="C142" i="2"/>
  <c r="E141" i="2"/>
  <c r="D141" i="2"/>
  <c r="F141" i="2" s="1"/>
  <c r="C141" i="2"/>
  <c r="F140" i="2"/>
  <c r="G140" i="2" s="1"/>
  <c r="D140" i="2"/>
  <c r="E140" i="2" s="1"/>
  <c r="C140" i="2"/>
  <c r="F139" i="2"/>
  <c r="E139" i="2"/>
  <c r="D139" i="2"/>
  <c r="C139" i="2"/>
  <c r="D138" i="2"/>
  <c r="F138" i="2" s="1"/>
  <c r="G138" i="2" s="1"/>
  <c r="C138" i="2"/>
  <c r="F137" i="2"/>
  <c r="G137" i="2" s="1"/>
  <c r="D137" i="2"/>
  <c r="E137" i="2" s="1"/>
  <c r="C137" i="2"/>
  <c r="D136" i="2"/>
  <c r="F136" i="2" s="1"/>
  <c r="G136" i="2" s="1"/>
  <c r="C136" i="2"/>
  <c r="F135" i="2"/>
  <c r="G135" i="2" s="1"/>
  <c r="D135" i="2"/>
  <c r="E135" i="2" s="1"/>
  <c r="C135" i="2"/>
  <c r="F134" i="2"/>
  <c r="E134" i="2"/>
  <c r="D134" i="2"/>
  <c r="C134" i="2"/>
  <c r="D133" i="2"/>
  <c r="C133" i="2"/>
  <c r="D132" i="2"/>
  <c r="E132" i="2" s="1"/>
  <c r="C132" i="2"/>
  <c r="D130" i="2"/>
  <c r="F130" i="2" s="1"/>
  <c r="C130" i="2"/>
  <c r="G130" i="2" s="1"/>
  <c r="D129" i="2"/>
  <c r="E129" i="2" s="1"/>
  <c r="C129" i="2"/>
  <c r="G129" i="2" s="1"/>
  <c r="G128" i="2"/>
  <c r="D128" i="2"/>
  <c r="E128" i="2" s="1"/>
  <c r="C128" i="2"/>
  <c r="D127" i="2"/>
  <c r="E127" i="2" s="1"/>
  <c r="C127" i="2"/>
  <c r="G127" i="2" s="1"/>
  <c r="D126" i="2"/>
  <c r="E126" i="2" s="1"/>
  <c r="C126" i="2"/>
  <c r="G126" i="2" s="1"/>
  <c r="G125" i="2"/>
  <c r="D125" i="2"/>
  <c r="E125" i="2" s="1"/>
  <c r="C125" i="2"/>
  <c r="D123" i="2"/>
  <c r="C123" i="2"/>
  <c r="E123" i="2" s="1"/>
  <c r="F122" i="2"/>
  <c r="D122" i="2"/>
  <c r="E122" i="2" s="1"/>
  <c r="C122" i="2"/>
  <c r="D121" i="2"/>
  <c r="F121" i="2" s="1"/>
  <c r="C121" i="2"/>
  <c r="D120" i="2"/>
  <c r="E120" i="2" s="1"/>
  <c r="C120" i="2"/>
  <c r="F119" i="2"/>
  <c r="E119" i="2"/>
  <c r="D119" i="2"/>
  <c r="C119" i="2"/>
  <c r="D118" i="2"/>
  <c r="E118" i="2" s="1"/>
  <c r="C118" i="2"/>
  <c r="F117" i="2"/>
  <c r="E117" i="2"/>
  <c r="D117" i="2"/>
  <c r="C117" i="2"/>
  <c r="D116" i="2"/>
  <c r="E116" i="2" s="1"/>
  <c r="C116" i="2"/>
  <c r="D115" i="2"/>
  <c r="F115" i="2" s="1"/>
  <c r="G115" i="2" s="1"/>
  <c r="C115" i="2"/>
  <c r="D114" i="2"/>
  <c r="E114" i="2" s="1"/>
  <c r="C114" i="2"/>
  <c r="E113" i="2"/>
  <c r="D113" i="2"/>
  <c r="F113" i="2" s="1"/>
  <c r="G113" i="2" s="1"/>
  <c r="C113" i="2"/>
  <c r="F112" i="2"/>
  <c r="G112" i="2" s="1"/>
  <c r="D112" i="2"/>
  <c r="C112" i="2"/>
  <c r="E112" i="2" s="1"/>
  <c r="G111" i="2"/>
  <c r="D111" i="2"/>
  <c r="E111" i="2" s="1"/>
  <c r="C111" i="2"/>
  <c r="G110" i="2"/>
  <c r="F110" i="2"/>
  <c r="D110" i="2"/>
  <c r="E110" i="2" s="1"/>
  <c r="C110" i="2"/>
  <c r="G109" i="2"/>
  <c r="D109" i="2"/>
  <c r="E109" i="2" s="1"/>
  <c r="C109" i="2"/>
  <c r="G108" i="2"/>
  <c r="D108" i="2"/>
  <c r="C108" i="2"/>
  <c r="E108" i="2" s="1"/>
  <c r="D107" i="2"/>
  <c r="F107" i="2" s="1"/>
  <c r="C107" i="2"/>
  <c r="G107" i="2" s="1"/>
  <c r="F106" i="2"/>
  <c r="G106" i="2" s="1"/>
  <c r="E106" i="2"/>
  <c r="D106" i="2"/>
  <c r="C106" i="2"/>
  <c r="F105" i="2"/>
  <c r="G105" i="2" s="1"/>
  <c r="E105" i="2"/>
  <c r="D105" i="2"/>
  <c r="C105" i="2"/>
  <c r="D104" i="2"/>
  <c r="F104" i="2" s="1"/>
  <c r="G104" i="2" s="1"/>
  <c r="C104" i="2"/>
  <c r="D103" i="2"/>
  <c r="F103" i="2" s="1"/>
  <c r="G103" i="2" s="1"/>
  <c r="C103" i="2"/>
  <c r="D102" i="2"/>
  <c r="F102" i="2" s="1"/>
  <c r="G102" i="2" s="1"/>
  <c r="C102" i="2"/>
  <c r="F101" i="2"/>
  <c r="G101" i="2" s="1"/>
  <c r="D101" i="2"/>
  <c r="E101" i="2" s="1"/>
  <c r="C101" i="2"/>
  <c r="G100" i="2"/>
  <c r="F100" i="2"/>
  <c r="D100" i="2"/>
  <c r="E100" i="2" s="1"/>
  <c r="C100" i="2"/>
  <c r="D99" i="2"/>
  <c r="F99" i="2" s="1"/>
  <c r="G99" i="2" s="1"/>
  <c r="C99" i="2"/>
  <c r="D98" i="2"/>
  <c r="F98" i="2" s="1"/>
  <c r="G98" i="2" s="1"/>
  <c r="C98" i="2"/>
  <c r="F97" i="2"/>
  <c r="G97" i="2" s="1"/>
  <c r="D97" i="2"/>
  <c r="C97" i="2"/>
  <c r="E97" i="2" s="1"/>
  <c r="D96" i="2"/>
  <c r="F96" i="2" s="1"/>
  <c r="G96" i="2" s="1"/>
  <c r="C96" i="2"/>
  <c r="E96" i="2" s="1"/>
  <c r="D95" i="2"/>
  <c r="F95" i="2" s="1"/>
  <c r="G95" i="2" s="1"/>
  <c r="C95" i="2"/>
  <c r="F94" i="2"/>
  <c r="G94" i="2" s="1"/>
  <c r="E94" i="2"/>
  <c r="D94" i="2"/>
  <c r="C94" i="2"/>
  <c r="F93" i="2"/>
  <c r="G93" i="2" s="1"/>
  <c r="E93" i="2"/>
  <c r="D93" i="2"/>
  <c r="C93" i="2"/>
  <c r="D92" i="2"/>
  <c r="F92" i="2" s="1"/>
  <c r="G92" i="2" s="1"/>
  <c r="C92" i="2"/>
  <c r="D91" i="2"/>
  <c r="F91" i="2" s="1"/>
  <c r="G91" i="2" s="1"/>
  <c r="C91" i="2"/>
  <c r="E90" i="2"/>
  <c r="D90" i="2"/>
  <c r="F90" i="2" s="1"/>
  <c r="G90" i="2" s="1"/>
  <c r="C90" i="2"/>
  <c r="F89" i="2"/>
  <c r="G89" i="2" s="1"/>
  <c r="D89" i="2"/>
  <c r="E89" i="2" s="1"/>
  <c r="C89" i="2"/>
  <c r="G88" i="2"/>
  <c r="F88" i="2"/>
  <c r="D88" i="2"/>
  <c r="E88" i="2" s="1"/>
  <c r="C88" i="2"/>
  <c r="D87" i="2"/>
  <c r="F87" i="2" s="1"/>
  <c r="G87" i="2" s="1"/>
  <c r="C87" i="2"/>
  <c r="E86" i="2"/>
  <c r="D86" i="2"/>
  <c r="F86" i="2" s="1"/>
  <c r="G86" i="2" s="1"/>
  <c r="C86" i="2"/>
  <c r="F85" i="2"/>
  <c r="G85" i="2" s="1"/>
  <c r="D85" i="2"/>
  <c r="C85" i="2"/>
  <c r="E85" i="2" s="1"/>
  <c r="D84" i="2"/>
  <c r="F84" i="2" s="1"/>
  <c r="G84" i="2" s="1"/>
  <c r="C84" i="2"/>
  <c r="E84" i="2" s="1"/>
  <c r="D83" i="2"/>
  <c r="F83" i="2" s="1"/>
  <c r="G83" i="2" s="1"/>
  <c r="C83" i="2"/>
  <c r="F82" i="2"/>
  <c r="G82" i="2" s="1"/>
  <c r="E82" i="2"/>
  <c r="D82" i="2"/>
  <c r="C82" i="2"/>
  <c r="F81" i="2"/>
  <c r="G81" i="2" s="1"/>
  <c r="E81" i="2"/>
  <c r="D81" i="2"/>
  <c r="C81" i="2"/>
  <c r="F80" i="2"/>
  <c r="D80" i="2"/>
  <c r="C80" i="2"/>
  <c r="E80" i="2" s="1"/>
  <c r="F79" i="2"/>
  <c r="D79" i="2"/>
  <c r="E79" i="2" s="1"/>
  <c r="C79" i="2"/>
  <c r="F78" i="2"/>
  <c r="E78" i="2"/>
  <c r="D78" i="2"/>
  <c r="C78" i="2"/>
  <c r="D77" i="2"/>
  <c r="F77" i="2" s="1"/>
  <c r="G77" i="2" s="1"/>
  <c r="C77" i="2"/>
  <c r="D76" i="2"/>
  <c r="F76" i="2" s="1"/>
  <c r="G76" i="2" s="1"/>
  <c r="C76" i="2"/>
  <c r="E75" i="2"/>
  <c r="D75" i="2"/>
  <c r="F75" i="2" s="1"/>
  <c r="G75" i="2" s="1"/>
  <c r="C75" i="2"/>
  <c r="F74" i="2"/>
  <c r="G74" i="2" s="1"/>
  <c r="D74" i="2"/>
  <c r="E74" i="2" s="1"/>
  <c r="C74" i="2"/>
  <c r="F73" i="2"/>
  <c r="E73" i="2"/>
  <c r="D73" i="2"/>
  <c r="C73" i="2"/>
  <c r="F72" i="2"/>
  <c r="D72" i="2"/>
  <c r="C72" i="2"/>
  <c r="E72" i="2" s="1"/>
  <c r="F71" i="2"/>
  <c r="E71" i="2"/>
  <c r="D70" i="2"/>
  <c r="F70" i="2" s="1"/>
  <c r="C70" i="2"/>
  <c r="D69" i="2"/>
  <c r="F69" i="2" s="1"/>
  <c r="F152" i="2" s="1"/>
  <c r="F63" i="2" s="1"/>
  <c r="C69" i="2"/>
  <c r="G68" i="2"/>
  <c r="G152" i="2" s="1"/>
  <c r="G63" i="2" s="1"/>
  <c r="D68" i="2"/>
  <c r="D152" i="2" s="1"/>
  <c r="D63" i="2" s="1"/>
  <c r="C68" i="2"/>
  <c r="C154" i="2" s="1"/>
  <c r="G62" i="2"/>
  <c r="D61" i="2"/>
  <c r="F61" i="2" s="1"/>
  <c r="C61" i="2"/>
  <c r="D60" i="2"/>
  <c r="E60" i="2" s="1"/>
  <c r="C60" i="2"/>
  <c r="D59" i="2"/>
  <c r="F59" i="2" s="1"/>
  <c r="C59" i="2"/>
  <c r="E59" i="2" s="1"/>
  <c r="D58" i="2"/>
  <c r="E58" i="2" s="1"/>
  <c r="C58" i="2"/>
  <c r="F57" i="2"/>
  <c r="E57" i="2"/>
  <c r="D57" i="2"/>
  <c r="C57" i="2"/>
  <c r="D56" i="2"/>
  <c r="F56" i="2" s="1"/>
  <c r="C56" i="2"/>
  <c r="D54" i="2"/>
  <c r="C54" i="2"/>
  <c r="D53" i="2"/>
  <c r="F53" i="2" s="1"/>
  <c r="C53" i="2"/>
  <c r="D52" i="2"/>
  <c r="F52" i="2" s="1"/>
  <c r="C52" i="2"/>
  <c r="D51" i="2"/>
  <c r="F51" i="2" s="1"/>
  <c r="C51" i="2"/>
  <c r="D49" i="2"/>
  <c r="C49" i="2"/>
  <c r="E48" i="2"/>
  <c r="D48" i="2"/>
  <c r="C48" i="2"/>
  <c r="D47" i="2"/>
  <c r="F47" i="2" s="1"/>
  <c r="C47" i="2"/>
  <c r="E47" i="2" s="1"/>
  <c r="D46" i="2"/>
  <c r="E46" i="2" s="1"/>
  <c r="C46" i="2"/>
  <c r="D45" i="2"/>
  <c r="C45" i="2"/>
  <c r="C44" i="2"/>
  <c r="D43" i="2"/>
  <c r="C43" i="2"/>
  <c r="D42" i="2"/>
  <c r="C42" i="2"/>
  <c r="D41" i="2"/>
  <c r="E41" i="2" s="1"/>
  <c r="C41" i="2"/>
  <c r="E40" i="2"/>
  <c r="D40" i="2"/>
  <c r="C40" i="2"/>
  <c r="D39" i="2"/>
  <c r="E39" i="2" s="1"/>
  <c r="C39" i="2"/>
  <c r="D38" i="2"/>
  <c r="F38" i="2" s="1"/>
  <c r="C38" i="2"/>
  <c r="D37" i="2"/>
  <c r="E37" i="2" s="1"/>
  <c r="C37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F20" i="2" s="1"/>
  <c r="C20" i="2"/>
  <c r="D19" i="2"/>
  <c r="C19" i="2"/>
  <c r="E19" i="2" s="1"/>
  <c r="D18" i="2"/>
  <c r="E18" i="2" s="1"/>
  <c r="C18" i="2"/>
  <c r="D17" i="2"/>
  <c r="E17" i="2" s="1"/>
  <c r="C17" i="2"/>
  <c r="D14" i="2"/>
  <c r="E14" i="2" s="1"/>
  <c r="C14" i="2"/>
  <c r="D13" i="2"/>
  <c r="F13" i="2" s="1"/>
  <c r="C13" i="2"/>
  <c r="E12" i="2"/>
  <c r="C12" i="2"/>
  <c r="C11" i="2"/>
  <c r="E11" i="2" s="1"/>
  <c r="D10" i="2"/>
  <c r="E10" i="2" s="1"/>
  <c r="C10" i="2"/>
  <c r="D9" i="2"/>
  <c r="E9" i="2" s="1"/>
  <c r="C9" i="2"/>
  <c r="C62" i="2" s="1"/>
  <c r="B38" i="1"/>
  <c r="C34" i="1" s="1"/>
  <c r="C35" i="1" s="1"/>
  <c r="B37" i="1"/>
  <c r="F32" i="1"/>
  <c r="E32" i="1"/>
  <c r="G30" i="1"/>
  <c r="G29" i="1"/>
  <c r="G28" i="1"/>
  <c r="G27" i="1"/>
  <c r="G26" i="1"/>
  <c r="G25" i="1"/>
  <c r="G24" i="1"/>
  <c r="G32" i="1" s="1"/>
  <c r="J22" i="1"/>
  <c r="F20" i="1"/>
  <c r="H18" i="1"/>
  <c r="G18" i="1"/>
  <c r="G17" i="1"/>
  <c r="G16" i="1"/>
  <c r="I15" i="1"/>
  <c r="G11" i="1"/>
  <c r="G10" i="1"/>
  <c r="E10" i="1"/>
  <c r="E20" i="1" s="1"/>
  <c r="G9" i="1"/>
  <c r="G8" i="1"/>
  <c r="G20" i="1" s="1"/>
  <c r="H32" i="1" s="1"/>
  <c r="G7" i="1"/>
  <c r="G12" i="7" l="1"/>
  <c r="H27" i="7" s="1"/>
  <c r="C29" i="7"/>
  <c r="C30" i="7" s="1"/>
  <c r="G53" i="4"/>
  <c r="G19" i="4" s="1"/>
  <c r="G21" i="4" s="1"/>
  <c r="C21" i="4"/>
  <c r="E38" i="4"/>
  <c r="E28" i="4"/>
  <c r="E43" i="4"/>
  <c r="F28" i="4"/>
  <c r="F53" i="4" s="1"/>
  <c r="F19" i="4" s="1"/>
  <c r="F21" i="4" s="1"/>
  <c r="E39" i="4"/>
  <c r="E37" i="4"/>
  <c r="E42" i="4"/>
  <c r="E46" i="4"/>
  <c r="F16" i="3"/>
  <c r="F18" i="3" s="1"/>
  <c r="D18" i="3"/>
  <c r="E10" i="3"/>
  <c r="E11" i="3"/>
  <c r="E21" i="3"/>
  <c r="E12" i="3"/>
  <c r="G65" i="2"/>
  <c r="F62" i="2"/>
  <c r="F65" i="2" s="1"/>
  <c r="F37" i="2"/>
  <c r="D62" i="2"/>
  <c r="D65" i="2" s="1"/>
  <c r="E13" i="2"/>
  <c r="E51" i="2"/>
  <c r="E68" i="2"/>
  <c r="E87" i="2"/>
  <c r="E99" i="2"/>
  <c r="E144" i="2"/>
  <c r="E77" i="2"/>
  <c r="E92" i="2"/>
  <c r="E104" i="2"/>
  <c r="E121" i="2"/>
  <c r="E138" i="2"/>
  <c r="E56" i="2"/>
  <c r="E102" i="2"/>
  <c r="E115" i="2"/>
  <c r="E136" i="2"/>
  <c r="E20" i="2"/>
  <c r="E38" i="2"/>
  <c r="E52" i="2"/>
  <c r="E69" i="2"/>
  <c r="E83" i="2"/>
  <c r="E95" i="2"/>
  <c r="E107" i="2"/>
  <c r="E145" i="2"/>
  <c r="C152" i="2"/>
  <c r="C63" i="2" s="1"/>
  <c r="C65" i="2" s="1"/>
  <c r="E98" i="2"/>
  <c r="E53" i="2"/>
  <c r="E61" i="2"/>
  <c r="E70" i="2"/>
  <c r="E76" i="2"/>
  <c r="E91" i="2"/>
  <c r="E103" i="2"/>
  <c r="E130" i="2"/>
  <c r="H34" i="1"/>
  <c r="H22" i="1"/>
</calcChain>
</file>

<file path=xl/comments1.xml><?xml version="1.0" encoding="utf-8"?>
<comments xmlns="http://schemas.openxmlformats.org/spreadsheetml/2006/main">
  <authors>
    <author>Amanda</author>
  </authors>
  <commentList>
    <comment ref="M69" authorId="0" shapeId="0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<sst xmlns="http://schemas.openxmlformats.org/spreadsheetml/2006/main" count="588" uniqueCount="493">
  <si>
    <t>Combined Levy Totals of Operations and Capital Budgets - Draft 2023</t>
  </si>
  <si>
    <t>Summary Revenue &amp; Expenditures</t>
  </si>
  <si>
    <t>Budget</t>
  </si>
  <si>
    <t>LRP</t>
  </si>
  <si>
    <t>Draft Budget</t>
  </si>
  <si>
    <t>Revenues:</t>
  </si>
  <si>
    <t>Tax Requirement Operations (Municipal Levy)</t>
  </si>
  <si>
    <t>Tax Requirement Capital (Municipal Levy)</t>
  </si>
  <si>
    <t>Contribution to Legal Reserve</t>
  </si>
  <si>
    <t xml:space="preserve">Lease Revenue </t>
  </si>
  <si>
    <t>hunting</t>
  </si>
  <si>
    <t>Provincial Funding</t>
  </si>
  <si>
    <t xml:space="preserve">WECI </t>
  </si>
  <si>
    <t>Proceeds from Capital Loan/Grant</t>
  </si>
  <si>
    <t>Contribution from Foundation</t>
  </si>
  <si>
    <t>Other Sources</t>
  </si>
  <si>
    <t>other sources</t>
  </si>
  <si>
    <t>WECI Funding from MNRF</t>
  </si>
  <si>
    <t>FHMIP</t>
  </si>
  <si>
    <t>Contribution from Reserves</t>
  </si>
  <si>
    <t>Total Revenues</t>
  </si>
  <si>
    <t>Expenditures:</t>
  </si>
  <si>
    <t>Water Operations &amp; Administration</t>
  </si>
  <si>
    <t>Land Operations</t>
  </si>
  <si>
    <t>Special Projects</t>
  </si>
  <si>
    <t>Capital</t>
  </si>
  <si>
    <t>Capital Asset Replacement &amp; Maintenance</t>
  </si>
  <si>
    <t>WECI</t>
  </si>
  <si>
    <t>Total Funding Requirement</t>
  </si>
  <si>
    <t>Total Tax Requirement $ increase:</t>
  </si>
  <si>
    <t>Total Tax Requirement % increase</t>
  </si>
  <si>
    <t>2022 Combined Levy</t>
  </si>
  <si>
    <t>2023 Combined Levy</t>
  </si>
  <si>
    <t>Crowe Valley Conservation Authority</t>
  </si>
  <si>
    <t>2023 Draft Budget</t>
  </si>
  <si>
    <t>Actuals as of 30 September 2022</t>
  </si>
  <si>
    <t>% of Budget</t>
  </si>
  <si>
    <t>Acc't Number</t>
  </si>
  <si>
    <t>Account Description</t>
  </si>
  <si>
    <t>Actual</t>
  </si>
  <si>
    <t>Projections</t>
  </si>
  <si>
    <t>Comment</t>
  </si>
  <si>
    <t>4010</t>
  </si>
  <si>
    <t>Provinicial Grant - Capital - Not Assigned to Departments</t>
  </si>
  <si>
    <t>4100 - 0002</t>
  </si>
  <si>
    <t>Levies - Operations - Operations</t>
  </si>
  <si>
    <t>4280 - 0008</t>
  </si>
  <si>
    <t>Consolidated Hydro Plant Revenue - Hydro Plant</t>
  </si>
  <si>
    <t>4280</t>
  </si>
  <si>
    <t>Consolidated Hydro Plant Revenue - Not Assigned to Departments</t>
  </si>
  <si>
    <t>2022 HP Profit Share - 5 year average</t>
  </si>
  <si>
    <t>5460 - 0008</t>
  </si>
  <si>
    <t>Cons. Hydro Wage Reimbursment - Hydro Plant</t>
  </si>
  <si>
    <t>4260 - 0005</t>
  </si>
  <si>
    <t>Algonquin Systems Revenue - Cordova Lake Dam</t>
  </si>
  <si>
    <t>5 Year Avg</t>
  </si>
  <si>
    <t>4240 - 0002</t>
  </si>
  <si>
    <t>MNR Funding - Operations (WECI Funding)</t>
  </si>
  <si>
    <t>1050</t>
  </si>
  <si>
    <t>Operating Reserves/Levies (Match WECI Funding)</t>
  </si>
  <si>
    <t>4240 - 0006</t>
  </si>
  <si>
    <t>MNR Funding - Round Lake Dam</t>
  </si>
  <si>
    <t>4240 - 0007</t>
  </si>
  <si>
    <t>MNR Funding - Kashabog Lake Dam</t>
  </si>
  <si>
    <t>4550 - 0001</t>
  </si>
  <si>
    <t>Miscellaneous Revenue</t>
  </si>
  <si>
    <t>4500 - 0001</t>
  </si>
  <si>
    <t>Interest Revenue</t>
  </si>
  <si>
    <t>4136 - 0004</t>
  </si>
  <si>
    <t>Gen Regs-Watershed Advisory Hearing - Generic Regulations</t>
  </si>
  <si>
    <t>4140 - 0004</t>
  </si>
  <si>
    <t>Generic Reg'ns - Minor Work App. - Generic Regulations</t>
  </si>
  <si>
    <t>4138 - 0004</t>
  </si>
  <si>
    <t>Generic Reg'ns - Full Property App. - Generic Regulations</t>
  </si>
  <si>
    <t>4139 - 0004</t>
  </si>
  <si>
    <t>Generic Reg'ns - Mapping Enquiries - Generic Regulations</t>
  </si>
  <si>
    <t>4141 - 0004</t>
  </si>
  <si>
    <t>Generic Reg'ns - Basic Work App - Generic Regulations</t>
  </si>
  <si>
    <t>4142 - 0004</t>
  </si>
  <si>
    <t>Generic Reg'ns - Standard Work App - Generic Regulations</t>
  </si>
  <si>
    <t>4143 - 0004</t>
  </si>
  <si>
    <t>Generic Reg'ns - Major Work App - Generic Regulations</t>
  </si>
  <si>
    <t>Total Permit Applications</t>
  </si>
  <si>
    <t>4144 - 0004</t>
  </si>
  <si>
    <t>Generic Reg'ns - Permit Amendment - Generic Regulations</t>
  </si>
  <si>
    <t>4146 - 0004</t>
  </si>
  <si>
    <t>Generic Reg'ns - Lawyers Enquiries - Generic Regulations</t>
  </si>
  <si>
    <t>4148 - 0004</t>
  </si>
  <si>
    <t>Generic Reg'ns - Infractions - Generic Regulations</t>
  </si>
  <si>
    <t>4145 - 0004</t>
  </si>
  <si>
    <t>Generic Reg'ns - Survey - Generic Regulations</t>
  </si>
  <si>
    <t>4147 - 0004</t>
  </si>
  <si>
    <t>Generic Reg'ns - Technical services - Generic Regulations</t>
  </si>
  <si>
    <t>4137 - 0004</t>
  </si>
  <si>
    <t>Generic Regn's - Severance Review - Generic Regulations</t>
  </si>
  <si>
    <t>4149 - 0004</t>
  </si>
  <si>
    <t>Generic Reg'ns - Subdivisions - Generic Regulations</t>
  </si>
  <si>
    <t>Regulations</t>
  </si>
  <si>
    <t>4555 - 0004</t>
  </si>
  <si>
    <t>Regulations - Shoreline/Watercourse</t>
  </si>
  <si>
    <t>4557 - 0004</t>
  </si>
  <si>
    <t>Regulations - Docks</t>
  </si>
  <si>
    <t>4560 - 0004</t>
  </si>
  <si>
    <t>Regulations - Water Crossing</t>
  </si>
  <si>
    <t>4563 - 0004</t>
  </si>
  <si>
    <t>Regulations - Fill &amp; Grading(Septic)</t>
  </si>
  <si>
    <t>4566 - 0004</t>
  </si>
  <si>
    <t>Regulations - Buildings</t>
  </si>
  <si>
    <t>4568 - 0004</t>
  </si>
  <si>
    <t>Regulations - Marina</t>
  </si>
  <si>
    <t>4570 - 0004</t>
  </si>
  <si>
    <t>Regulations - Golf Course</t>
  </si>
  <si>
    <t>4572 - 0004</t>
  </si>
  <si>
    <t>Regulations - Subdivision</t>
  </si>
  <si>
    <t>4575 - 0004</t>
  </si>
  <si>
    <t>Regulations - Permit Renewal</t>
  </si>
  <si>
    <t>4577 - 0004</t>
  </si>
  <si>
    <t>Regulations - Permit Amendment</t>
  </si>
  <si>
    <t>4580 - 0004</t>
  </si>
  <si>
    <t>Regulations - Non-Compliance</t>
  </si>
  <si>
    <t>4582 - 0004</t>
  </si>
  <si>
    <t>Regulations - Hearing Review</t>
  </si>
  <si>
    <t>4583 - 0004</t>
  </si>
  <si>
    <t>Regulations - Technical Services</t>
  </si>
  <si>
    <t>Planning Files</t>
  </si>
  <si>
    <t>4585 - 0004</t>
  </si>
  <si>
    <t>Planning - Application for Consent(Severance)</t>
  </si>
  <si>
    <t>4587 - 0004</t>
  </si>
  <si>
    <t>Planning - Minor Variance</t>
  </si>
  <si>
    <t>4590 - 0004</t>
  </si>
  <si>
    <t>Planning - Zoning By-Law</t>
  </si>
  <si>
    <t>4592 - 0004</t>
  </si>
  <si>
    <t>Planning - Official Plan Amendment</t>
  </si>
  <si>
    <t>4594 - 0004</t>
  </si>
  <si>
    <t>Planning - Subdivision</t>
  </si>
  <si>
    <t>4596 - 0004</t>
  </si>
  <si>
    <t>Planning - Property Clearance(Legal)</t>
  </si>
  <si>
    <t>4597 - 0004</t>
  </si>
  <si>
    <t>Planning - Property Clearance(Legal) - Expediated</t>
  </si>
  <si>
    <t>4598 - 0004</t>
  </si>
  <si>
    <t>Planning - Site Visit</t>
  </si>
  <si>
    <t>4553 - 0004</t>
  </si>
  <si>
    <t>Property Inquiry Services (PIF)</t>
  </si>
  <si>
    <t>4552 - 0004</t>
  </si>
  <si>
    <t>Floodplain &amp; Wetland Delineation</t>
  </si>
  <si>
    <t>4584 - 0004</t>
  </si>
  <si>
    <t>Property Inquiry Services (PIF) - Site Visit</t>
  </si>
  <si>
    <t>Total Water Operations Revenue</t>
  </si>
  <si>
    <t>Total Expenditures</t>
  </si>
  <si>
    <t>(Surplus)/Deficit</t>
  </si>
  <si>
    <t>% of</t>
  </si>
  <si>
    <t>Expenses:</t>
  </si>
  <si>
    <t>Actuals</t>
  </si>
  <si>
    <t>5010 - 0001</t>
  </si>
  <si>
    <t>Audit fees</t>
  </si>
  <si>
    <t>5020 - 0001</t>
  </si>
  <si>
    <t>Conservation Ontario Levy</t>
  </si>
  <si>
    <t>5100 - 0001</t>
  </si>
  <si>
    <t>Members Expense</t>
  </si>
  <si>
    <t>Board Orientation</t>
  </si>
  <si>
    <t>5110 - 0001</t>
  </si>
  <si>
    <t>Bank charges and interest/Visa Merchant Fees</t>
  </si>
  <si>
    <t>5410 - 0001</t>
  </si>
  <si>
    <t>Wages - Administration</t>
  </si>
  <si>
    <t xml:space="preserve">3%COLA </t>
  </si>
  <si>
    <t>5420 - 0001</t>
  </si>
  <si>
    <t>CPP - Administration</t>
  </si>
  <si>
    <t>5425 - 0001</t>
  </si>
  <si>
    <t>EI - Administration</t>
  </si>
  <si>
    <t>5435 - 0001</t>
  </si>
  <si>
    <t>EHT - Administration</t>
  </si>
  <si>
    <t>5445 - 0001</t>
  </si>
  <si>
    <t>WSIB - Administration</t>
  </si>
  <si>
    <t>5450 - 0001</t>
  </si>
  <si>
    <t>Group Benefits - Administration</t>
  </si>
  <si>
    <t xml:space="preserve">increase projection by 6.84% </t>
  </si>
  <si>
    <t>5455 - 0001</t>
  </si>
  <si>
    <t>RRSP - OMERS - Administration</t>
  </si>
  <si>
    <t>increase projection by 6.84% COLA</t>
  </si>
  <si>
    <t>5410 - 0002</t>
  </si>
  <si>
    <t>Wages - Operations</t>
  </si>
  <si>
    <t>Subtract round,cordova,kash,HP wages out of total ops wages</t>
  </si>
  <si>
    <t>5420 - 0002</t>
  </si>
  <si>
    <t>CPP - Operations</t>
  </si>
  <si>
    <t>5425 - 0002</t>
  </si>
  <si>
    <t>EI - Operations</t>
  </si>
  <si>
    <t>5435 - 0002</t>
  </si>
  <si>
    <t>EHT - Operations</t>
  </si>
  <si>
    <t>5445 - 0002</t>
  </si>
  <si>
    <t>WSIB - Operations</t>
  </si>
  <si>
    <t>5455 - 0002</t>
  </si>
  <si>
    <t>RRSP-OMERS - Operations</t>
  </si>
  <si>
    <t>5450 - 0002</t>
  </si>
  <si>
    <t>Group Benefits - Operations</t>
  </si>
  <si>
    <t>5410 - 0005</t>
  </si>
  <si>
    <t>Wages - Cordova Lake Dam</t>
  </si>
  <si>
    <t>5420 - 0005</t>
  </si>
  <si>
    <t>CPP - Cordova Lake Dam</t>
  </si>
  <si>
    <t>5425 - 0005</t>
  </si>
  <si>
    <t>EI - Cordova Lake Dam</t>
  </si>
  <si>
    <t>5435 - 0005</t>
  </si>
  <si>
    <t>EHT - Cordova Lake Dam</t>
  </si>
  <si>
    <t>5445 - 0005</t>
  </si>
  <si>
    <t>WSIB - Cordova Lake Dam</t>
  </si>
  <si>
    <t>5410 - 0006</t>
  </si>
  <si>
    <t>Wages - Round Lake Dam</t>
  </si>
  <si>
    <t>5420 - 0006</t>
  </si>
  <si>
    <t>CPP - Round Lake Dam</t>
  </si>
  <si>
    <t>5425 - 0006</t>
  </si>
  <si>
    <t>EI - Round Lake Dam</t>
  </si>
  <si>
    <t>5435 - 0006</t>
  </si>
  <si>
    <t>EHT - Round Lake Dam</t>
  </si>
  <si>
    <t>5445 - 0006</t>
  </si>
  <si>
    <t>WSIB - Round Lake Dam</t>
  </si>
  <si>
    <t>5410 - 0007</t>
  </si>
  <si>
    <t>Wages - Kashabog Lake Dam</t>
  </si>
  <si>
    <t>5420 - 0007</t>
  </si>
  <si>
    <t>CPP - Kashabog Lake Dam</t>
  </si>
  <si>
    <t>5425 - 0007</t>
  </si>
  <si>
    <t>EI - Kashabog Lake Dam</t>
  </si>
  <si>
    <t>5435 - 0007</t>
  </si>
  <si>
    <t>EHT - Kashabog Lake Dam</t>
  </si>
  <si>
    <t>5445 - 0007</t>
  </si>
  <si>
    <t>WSIB - Kashabog Lake Dam</t>
  </si>
  <si>
    <t>5410 - 0008</t>
  </si>
  <si>
    <t>Wages - Hydro Plant</t>
  </si>
  <si>
    <t>5420 - 0008</t>
  </si>
  <si>
    <t>CPP - Hydro Plant</t>
  </si>
  <si>
    <t>5425 - 0008</t>
  </si>
  <si>
    <t>EI - Hydro Plant</t>
  </si>
  <si>
    <t>5435 - 0008</t>
  </si>
  <si>
    <t>EHT - Hydro Plant</t>
  </si>
  <si>
    <t>5445 - 0008</t>
  </si>
  <si>
    <t>WSIB - Hydro Plant</t>
  </si>
  <si>
    <t>5520 - 0001</t>
  </si>
  <si>
    <t>Travel &amp; Professional Development</t>
  </si>
  <si>
    <t>5040 - 0001</t>
  </si>
  <si>
    <t>Membership &amp; Subscription</t>
  </si>
  <si>
    <t>5090 - 0001</t>
  </si>
  <si>
    <t>Office Supplies, Shop Supplies, Kitchen Supplies Courier &amp; Postage</t>
  </si>
  <si>
    <t>5580 - 0001</t>
  </si>
  <si>
    <t>Insurance</t>
  </si>
  <si>
    <t>Includes cyber backup system from Mike</t>
  </si>
  <si>
    <t>5030 - 0001</t>
  </si>
  <si>
    <t>Legal Fees</t>
  </si>
  <si>
    <t>5570 - 0002</t>
  </si>
  <si>
    <t>Telephone</t>
  </si>
  <si>
    <t>5590 - 0002</t>
  </si>
  <si>
    <t>Utilities</t>
  </si>
  <si>
    <t>5600 - 0002</t>
  </si>
  <si>
    <t>Property Taxes</t>
  </si>
  <si>
    <t>5315 - 0002</t>
  </si>
  <si>
    <t>Vehicle - Gas &amp; Maintenance</t>
  </si>
  <si>
    <t>5680 - 0002</t>
  </si>
  <si>
    <t>Dam operations</t>
  </si>
  <si>
    <t>2150</t>
  </si>
  <si>
    <t>Flood Management - Unfunded Liabilities (payroll liability OT)</t>
  </si>
  <si>
    <t>5095 - 0001</t>
  </si>
  <si>
    <t>Computer Software, Hardware &amp; Service</t>
  </si>
  <si>
    <t>5210</t>
  </si>
  <si>
    <t>Computer Capital Expense</t>
  </si>
  <si>
    <t>new computer for gis person</t>
  </si>
  <si>
    <t>5550 - 0001</t>
  </si>
  <si>
    <t>Repairs &amp; Maintenance</t>
  </si>
  <si>
    <t>5700 - 0001</t>
  </si>
  <si>
    <t>General Expense - Other - Administration</t>
  </si>
  <si>
    <t>3100</t>
  </si>
  <si>
    <t>Contingency Reserve</t>
  </si>
  <si>
    <t>5065 - 0002</t>
  </si>
  <si>
    <t>Health and Safety</t>
  </si>
  <si>
    <t>Lands</t>
  </si>
  <si>
    <t>5410 - 0011</t>
  </si>
  <si>
    <t>Wages - Lands</t>
  </si>
  <si>
    <t>5420 - 0011</t>
  </si>
  <si>
    <t>CPP - Lands</t>
  </si>
  <si>
    <t>5425 - 0011</t>
  </si>
  <si>
    <t>EI - Lands</t>
  </si>
  <si>
    <t>5435 - 0011</t>
  </si>
  <si>
    <t>EHT - Lands</t>
  </si>
  <si>
    <t>5445 - 0011</t>
  </si>
  <si>
    <t>WSIB - Lands</t>
  </si>
  <si>
    <t>5580 - 0011</t>
  </si>
  <si>
    <t>Insurance - Lands</t>
  </si>
  <si>
    <t>5030 - 0004</t>
  </si>
  <si>
    <t>Legal Fees - Regulations</t>
  </si>
  <si>
    <t>5065 - 0004</t>
  </si>
  <si>
    <t>Health and Safety Supplies - Regulations</t>
  </si>
  <si>
    <t>5410 - 0004</t>
  </si>
  <si>
    <t>Wages - Regulations (3 FTE)</t>
  </si>
  <si>
    <t>3% cola, less RMO wages</t>
  </si>
  <si>
    <t>5420 - 0004</t>
  </si>
  <si>
    <t>CPP - Regulations</t>
  </si>
  <si>
    <t>5425 - 0004</t>
  </si>
  <si>
    <t>EI - Regulations</t>
  </si>
  <si>
    <t>5435 - 0004</t>
  </si>
  <si>
    <t>EHT - Regulations</t>
  </si>
  <si>
    <t>5445 - 0004</t>
  </si>
  <si>
    <t>WSIB - Regulations</t>
  </si>
  <si>
    <t>5450 - 0004</t>
  </si>
  <si>
    <t>Group Benefits - Regulations</t>
  </si>
  <si>
    <t>increase 2022 BUDGET by 6.84% cola</t>
  </si>
  <si>
    <t>5455 - 0004</t>
  </si>
  <si>
    <t>RRSP - OMERS - Regulations</t>
  </si>
  <si>
    <t>5095 - 0004</t>
  </si>
  <si>
    <t>Computer Software - ESRI</t>
  </si>
  <si>
    <t>5510 - 0004</t>
  </si>
  <si>
    <t>Advertising - Regulations</t>
  </si>
  <si>
    <t>5520 - 0004</t>
  </si>
  <si>
    <t>Travel &amp; Professional Development - Regulations</t>
  </si>
  <si>
    <t>5580 - 0004</t>
  </si>
  <si>
    <t>Insurance - Regulations</t>
  </si>
  <si>
    <t>5570 - 0004</t>
  </si>
  <si>
    <t>Telephone - Regulations</t>
  </si>
  <si>
    <t>5090 - 0004</t>
  </si>
  <si>
    <t>Office Supplies - Regulations</t>
  </si>
  <si>
    <t>5720 - 0004</t>
  </si>
  <si>
    <t>Uniforms - Regulations</t>
  </si>
  <si>
    <t>5710 - 0004</t>
  </si>
  <si>
    <t>Generic Regulations Expense - Regulations</t>
  </si>
  <si>
    <t>Wages &amp; Merc - Monitoring</t>
  </si>
  <si>
    <t>OMERS - Monitoring</t>
  </si>
  <si>
    <t>Benefits - Monitoring</t>
  </si>
  <si>
    <t>Total Expenditures Water Operations &amp; Administration</t>
  </si>
  <si>
    <t xml:space="preserve">                                                (Actuals as of 30 September 2022 )</t>
  </si>
  <si>
    <t xml:space="preserve">Any budget </t>
  </si>
  <si>
    <t>Greater than $5,000</t>
  </si>
  <si>
    <t>requires a comment</t>
  </si>
  <si>
    <t>4100 - 0011</t>
  </si>
  <si>
    <t>Levies - Operations - Lands</t>
  </si>
  <si>
    <t>4300 - 0009</t>
  </si>
  <si>
    <t>Foundation Donations - McGeachie Conservation</t>
  </si>
  <si>
    <t>4300 - 0011</t>
  </si>
  <si>
    <t>Foundation Donations - Lands</t>
  </si>
  <si>
    <t>4320</t>
  </si>
  <si>
    <t>Hunting Lease - Not Assigned to Departments</t>
  </si>
  <si>
    <t>increase hunt lease by2% - removed Hilts fee as they dontated to the gut road maintenance ($2000)</t>
  </si>
  <si>
    <t>4200 - 0009</t>
  </si>
  <si>
    <t>Rent Revenue - McGeachie Conservation</t>
  </si>
  <si>
    <t>increase cottage rates by $10 per day</t>
  </si>
  <si>
    <t>4380</t>
  </si>
  <si>
    <t>Crowe Bridge Cons. Area Revenue - Crowe Bridge Area</t>
  </si>
  <si>
    <t>Total Land Operations Revenue</t>
  </si>
  <si>
    <t>Total Land Operations Expenditures</t>
  </si>
  <si>
    <t>5550 - 0009</t>
  </si>
  <si>
    <t>Repairs &amp; Maintenance - McGeachie Conservation</t>
  </si>
  <si>
    <t>dock &amp; fireplace</t>
  </si>
  <si>
    <t>5600 - 0011</t>
  </si>
  <si>
    <t>Property Taxes - Lands</t>
  </si>
  <si>
    <t>includes MCA Taxes &amp; 6.84% increase</t>
  </si>
  <si>
    <t>5690 - 0011</t>
  </si>
  <si>
    <t>Conservation Area Expense - Lands</t>
  </si>
  <si>
    <t>Callaghans rapids barricade</t>
  </si>
  <si>
    <t>5700 - 0009</t>
  </si>
  <si>
    <t>General Expense &amp; Taxes McGeachie Conservation</t>
  </si>
  <si>
    <t>Does not include MCA Taxes</t>
  </si>
  <si>
    <t>The Gut Road Maintenance</t>
  </si>
  <si>
    <t>5600 - 0010</t>
  </si>
  <si>
    <t>Property Taxes - Crowe Bridge Area</t>
  </si>
  <si>
    <t>Total Land Operatons Expenditures</t>
  </si>
  <si>
    <t xml:space="preserve">                                       (Actuals as of  30 September 2022)</t>
  </si>
  <si>
    <t>Projection</t>
  </si>
  <si>
    <t>4160 - 0003</t>
  </si>
  <si>
    <t>Source Water Protection - Source Water Protection</t>
  </si>
  <si>
    <t>4100 - 0003</t>
  </si>
  <si>
    <t>Levies - Watershed Management &amp; Monitoring</t>
  </si>
  <si>
    <t>4250</t>
  </si>
  <si>
    <t>Deferred Revenues Source Water Protection</t>
  </si>
  <si>
    <t>4172 - 0012</t>
  </si>
  <si>
    <t>OBBN Identification Program</t>
  </si>
  <si>
    <t>4015</t>
  </si>
  <si>
    <t xml:space="preserve">Provincial Grant - ODWSP Agreement </t>
  </si>
  <si>
    <t>4310</t>
  </si>
  <si>
    <t>Employment Program Revenue - Benthics Program</t>
  </si>
  <si>
    <t>4163 - 0013</t>
  </si>
  <si>
    <t>RMO Duties - Highlands East</t>
  </si>
  <si>
    <t>4550 - 0003</t>
  </si>
  <si>
    <t>Miscellaneous Reveunie - Source Protection</t>
  </si>
  <si>
    <t>Total Special Projects Revenue</t>
  </si>
  <si>
    <t>Total Special Projects Expenditures</t>
  </si>
  <si>
    <t>5090 - 0003</t>
  </si>
  <si>
    <t>Office Supplies - Source Water Protection</t>
  </si>
  <si>
    <t>5050 - 0003</t>
  </si>
  <si>
    <t>Postage - Source Water Protection</t>
  </si>
  <si>
    <t>5715 - 0013</t>
  </si>
  <si>
    <t>RMO Related Expenditures</t>
  </si>
  <si>
    <t>5410 - 0013</t>
  </si>
  <si>
    <t>RMO Wages &amp; MERC&amp; OMERS &amp; Benefits</t>
  </si>
  <si>
    <t>5455 - 0013</t>
  </si>
  <si>
    <t>RMO - OMERS</t>
  </si>
  <si>
    <t>5450 - 0013</t>
  </si>
  <si>
    <t>RMO - Benefits</t>
  </si>
  <si>
    <t>5095 - 0003</t>
  </si>
  <si>
    <t>Computer Software - Source Water Protection</t>
  </si>
  <si>
    <t>5520 - 0003</t>
  </si>
  <si>
    <t>Travel &amp; Professional Development - Special Projects</t>
  </si>
  <si>
    <t>`</t>
  </si>
  <si>
    <t>5700 - 0003</t>
  </si>
  <si>
    <t>General Expense - Other - Source Water Protection</t>
  </si>
  <si>
    <t>5570 - 0003</t>
  </si>
  <si>
    <t>Telephone - Source Water Protection</t>
  </si>
  <si>
    <t>Source Protection - Overhead</t>
  </si>
  <si>
    <t>5500 - 0003</t>
  </si>
  <si>
    <t>Source Protection - Job Sharing</t>
  </si>
  <si>
    <t>5410 - 0003</t>
  </si>
  <si>
    <t>Wages - Source Water Protection</t>
  </si>
  <si>
    <t>COLA 3% increase</t>
  </si>
  <si>
    <t>5420 - 0003</t>
  </si>
  <si>
    <t>CPP - Source Water Protection</t>
  </si>
  <si>
    <t>5425 - 0003</t>
  </si>
  <si>
    <t>EI - Source Water Protection</t>
  </si>
  <si>
    <t>5435 - 0003</t>
  </si>
  <si>
    <t>EHT - Source Water Protection</t>
  </si>
  <si>
    <t>5445 - 0003</t>
  </si>
  <si>
    <t>WSIB - Source Water Protection</t>
  </si>
  <si>
    <t>5450 - 0003</t>
  </si>
  <si>
    <t>Group Benefits - Source Water Protection</t>
  </si>
  <si>
    <t>5455 - 0003</t>
  </si>
  <si>
    <t>RRSP - OMERS - Source Water Protection</t>
  </si>
  <si>
    <t>5515 - 0012</t>
  </si>
  <si>
    <t>OBBN Expenses</t>
  </si>
  <si>
    <t>Wages &amp; MERC - OBBN ID Program</t>
  </si>
  <si>
    <t>5410 - 0012</t>
  </si>
  <si>
    <t>Wages - Special Projects - Other</t>
  </si>
  <si>
    <t>2 students 1-CSJ 1 CVCA</t>
  </si>
  <si>
    <t>5420 - 0012</t>
  </si>
  <si>
    <t>CPP - Special Projects - Other</t>
  </si>
  <si>
    <t>5425 - 0012</t>
  </si>
  <si>
    <t>EI - Special Projects - Other</t>
  </si>
  <si>
    <t>5435 - 0012</t>
  </si>
  <si>
    <t>EHT - Special Projects - Other</t>
  </si>
  <si>
    <t>5445 - 0012</t>
  </si>
  <si>
    <t>WSIB - Special Projects - Other</t>
  </si>
  <si>
    <t>5705 - 0012</t>
  </si>
  <si>
    <t>Benthics Summer Program - Operations</t>
  </si>
  <si>
    <t>5702 - 0001</t>
  </si>
  <si>
    <t>Monitoring Programs - PGMN</t>
  </si>
  <si>
    <t xml:space="preserve">Crowe Valley Conservation Authority Summary - Operating Budget - Draft 2023 </t>
  </si>
  <si>
    <t>Tax Requirement (Municipal Levy)</t>
  </si>
  <si>
    <t>2022 Levy</t>
  </si>
  <si>
    <t>2023 Levy</t>
  </si>
  <si>
    <t xml:space="preserve">Capital </t>
  </si>
  <si>
    <t>4110</t>
  </si>
  <si>
    <t>Levies - Capital Operations (Maintenance/Improvements)</t>
  </si>
  <si>
    <t>Levies - Asset Replacement Program</t>
  </si>
  <si>
    <t>Levies - Infrastructure Asset Replacement Program</t>
  </si>
  <si>
    <t xml:space="preserve">Contribution from Reserves </t>
  </si>
  <si>
    <t>FHMIP Projects (50%)</t>
  </si>
  <si>
    <t>Contribution from Asset Replacment Program - Vehicle</t>
  </si>
  <si>
    <t>50% WECI</t>
  </si>
  <si>
    <t>Flood Hazard Identification &amp; Mapping Program (FHIMP) Chandos</t>
  </si>
  <si>
    <t>50% Funding</t>
  </si>
  <si>
    <t>Flood Hazard Identification &amp; Mapping Program (FHIMP) Crowe</t>
  </si>
  <si>
    <t>Contributions  Asset Replacement Program - Ortho Imagery</t>
  </si>
  <si>
    <t>Ortho Photos</t>
  </si>
  <si>
    <t>Total Capital Revenue</t>
  </si>
  <si>
    <t>Total Capital Expenditures</t>
  </si>
  <si>
    <t>Capital Expenses:</t>
  </si>
  <si>
    <t xml:space="preserve">Contribution to Reserves </t>
  </si>
  <si>
    <t>5220 - 0002</t>
  </si>
  <si>
    <t>WECI - 2021/2022 Projects</t>
  </si>
  <si>
    <t>CBCA</t>
  </si>
  <si>
    <t>Contribution to Asset Replacement Program</t>
  </si>
  <si>
    <t>Contribution to Infrastructure Replacement Program</t>
  </si>
  <si>
    <t>Marmora Dam Concrete Repairs - WECI</t>
  </si>
  <si>
    <t>Stairs at Belmont &amp;boxes Marmora &amp; Belmont - WECI</t>
  </si>
  <si>
    <t>Wollaton Dam Safety Line Repairs - WECI</t>
  </si>
  <si>
    <t>Stop Logs</t>
  </si>
  <si>
    <t>Belmont Dam - SafetyBoom - WECI</t>
  </si>
  <si>
    <t>Allan Mills - Safety Boom - WECI</t>
  </si>
  <si>
    <t>Marmora Dam - Concrete Repairs &amp; Gain covers - WECI</t>
  </si>
  <si>
    <t>Gauge Replacement - Cordova, Kash, Round, Crowe</t>
  </si>
  <si>
    <t>Flood Plain Mapping - Crowe River - FHIMP</t>
  </si>
  <si>
    <t>Flood Plain Mapping - Chandos Lake - FHIMP</t>
  </si>
  <si>
    <t>2022 Ortho Imagery</t>
  </si>
  <si>
    <t xml:space="preserve">50% asset replacement </t>
  </si>
  <si>
    <t>New Vehicle</t>
  </si>
  <si>
    <t>5640 - 0001</t>
  </si>
  <si>
    <t>Repairs to Admin Bldg</t>
  </si>
  <si>
    <t xml:space="preserve">Crowe Valley Conservation Authority Summary - Capital Budget - Draft 2023 </t>
  </si>
  <si>
    <t>Provincial Funding - WECI</t>
  </si>
  <si>
    <t>Flood Hazard Funding - FHIMP</t>
  </si>
  <si>
    <t xml:space="preserve">Reserve Contributions </t>
  </si>
  <si>
    <t>Asset Replacement Program</t>
  </si>
  <si>
    <t>Infrastructure Replacment Program</t>
  </si>
  <si>
    <t>Capital Expenditures - WECI</t>
  </si>
  <si>
    <t>weci</t>
  </si>
  <si>
    <t>Capital Expenditures</t>
  </si>
  <si>
    <t>Vehicle Purchase</t>
  </si>
  <si>
    <t>Ortho Imagery</t>
  </si>
  <si>
    <t>Flood Forecast &amp; Warning Upgrade</t>
  </si>
  <si>
    <t>Stop Log Replacement</t>
  </si>
  <si>
    <t>Debenture Repayments</t>
  </si>
  <si>
    <t>Reserve Contributions -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</si>
</sst>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00%"/>
    <numFmt numFmtId="169" formatCode="_(&quot;$&quot;* #,##0_);_(&quot;$&quot;* \(#,##0\);_(&quot;$&quot;* &quot;-&quot;??_);_(@_)"/>
    <numFmt numFmtId="170" formatCode="_-&quot;$&quot;* #,##0_-;\-&quot;$&quot;* #,##0_-;_-&quot;$&quot;* &quot;-&quot;??_-;_-@_-"/>
    <numFmt numFmtId="171" formatCode="#,##0.0000000000"/>
    <numFmt numFmtId="172" formatCode="_(&quot;$&quot;* #,##0_);_(&quot;$&quot;* \(#,##0\);_(&quot;$&quot;* &quot;-&quot;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theme="5" tint="-0.249977111117893"/>
      <name val="Calibri Light"/>
      <family val="2"/>
      <scheme val="maj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4" applyFont="1"/>
    <xf numFmtId="0" fontId="3" fillId="0" borderId="0" xfId="4" applyFont="1"/>
    <xf numFmtId="0" fontId="1" fillId="0" borderId="0" xfId="4"/>
    <xf numFmtId="0" fontId="5" fillId="0" borderId="0" xfId="3" applyFont="1"/>
    <xf numFmtId="0" fontId="6" fillId="0" borderId="0" xfId="4" applyFont="1"/>
    <xf numFmtId="0" fontId="7" fillId="0" borderId="0" xfId="4" applyFont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164" fontId="1" fillId="0" borderId="0" xfId="4" applyNumberFormat="1"/>
    <xf numFmtId="164" fontId="1" fillId="0" borderId="0" xfId="4" applyNumberFormat="1" applyFill="1"/>
    <xf numFmtId="0" fontId="3" fillId="0" borderId="0" xfId="4" applyFont="1" applyFill="1"/>
    <xf numFmtId="0" fontId="1" fillId="0" borderId="0" xfId="4" applyFill="1"/>
    <xf numFmtId="164" fontId="1" fillId="0" borderId="0" xfId="4" applyNumberFormat="1" applyFont="1"/>
    <xf numFmtId="165" fontId="1" fillId="0" borderId="0" xfId="4" applyNumberFormat="1"/>
    <xf numFmtId="164" fontId="8" fillId="0" borderId="0" xfId="4" applyNumberFormat="1" applyFont="1"/>
    <xf numFmtId="164" fontId="7" fillId="0" borderId="0" xfId="4" applyNumberFormat="1" applyFont="1"/>
    <xf numFmtId="0" fontId="1" fillId="0" borderId="0" xfId="4" applyFont="1"/>
    <xf numFmtId="166" fontId="1" fillId="0" borderId="0" xfId="1" applyFont="1"/>
    <xf numFmtId="2" fontId="1" fillId="0" borderId="0" xfId="4" applyNumberFormat="1"/>
    <xf numFmtId="167" fontId="1" fillId="0" borderId="0" xfId="2" applyFont="1"/>
    <xf numFmtId="0" fontId="0" fillId="0" borderId="0" xfId="4" applyFont="1"/>
    <xf numFmtId="0" fontId="2" fillId="0" borderId="2" xfId="4" applyFont="1" applyBorder="1" applyAlignment="1">
      <alignment horizontal="right"/>
    </xf>
    <xf numFmtId="164" fontId="7" fillId="0" borderId="2" xfId="4" applyNumberFormat="1" applyFont="1" applyBorder="1"/>
    <xf numFmtId="164" fontId="7" fillId="0" borderId="0" xfId="4" applyNumberFormat="1" applyFont="1" applyBorder="1"/>
    <xf numFmtId="167" fontId="1" fillId="0" borderId="0" xfId="5" applyFont="1"/>
    <xf numFmtId="3" fontId="1" fillId="0" borderId="0" xfId="4" applyNumberFormat="1"/>
    <xf numFmtId="9" fontId="1" fillId="0" borderId="0" xfId="6" applyFont="1"/>
    <xf numFmtId="0" fontId="7" fillId="0" borderId="3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10" fillId="0" borderId="3" xfId="4" applyFont="1" applyBorder="1" applyAlignment="1">
      <alignment horizontal="center" wrapText="1"/>
    </xf>
    <xf numFmtId="0" fontId="10" fillId="0" borderId="0" xfId="4" applyFont="1" applyBorder="1" applyAlignment="1">
      <alignment horizontal="center" wrapText="1"/>
    </xf>
    <xf numFmtId="0" fontId="11" fillId="0" borderId="0" xfId="4" applyFont="1"/>
    <xf numFmtId="164" fontId="12" fillId="0" borderId="0" xfId="4" applyNumberFormat="1" applyFont="1" applyAlignment="1">
      <alignment horizontal="left"/>
    </xf>
    <xf numFmtId="164" fontId="13" fillId="0" borderId="0" xfId="4" applyNumberFormat="1" applyFont="1"/>
    <xf numFmtId="10" fontId="12" fillId="0" borderId="0" xfId="4" applyNumberFormat="1" applyFont="1" applyAlignment="1">
      <alignment horizontal="left"/>
    </xf>
    <xf numFmtId="10" fontId="1" fillId="0" borderId="0" xfId="6" applyNumberFormat="1" applyFont="1"/>
    <xf numFmtId="0" fontId="7" fillId="0" borderId="0" xfId="4" applyFont="1"/>
    <xf numFmtId="165" fontId="7" fillId="0" borderId="0" xfId="4" applyNumberFormat="1" applyFont="1"/>
    <xf numFmtId="10" fontId="1" fillId="0" borderId="0" xfId="4" applyNumberFormat="1" applyFont="1"/>
    <xf numFmtId="165" fontId="1" fillId="0" borderId="0" xfId="4" applyNumberFormat="1" applyFont="1"/>
    <xf numFmtId="0" fontId="12" fillId="0" borderId="0" xfId="4" applyFont="1"/>
    <xf numFmtId="0" fontId="13" fillId="0" borderId="0" xfId="4" applyFont="1"/>
    <xf numFmtId="0" fontId="13" fillId="0" borderId="0" xfId="4" applyFont="1" applyAlignment="1"/>
    <xf numFmtId="167" fontId="13" fillId="0" borderId="0" xfId="5" applyFont="1"/>
    <xf numFmtId="2" fontId="1" fillId="0" borderId="0" xfId="6" applyNumberFormat="1" applyFont="1"/>
    <xf numFmtId="168" fontId="1" fillId="0" borderId="0" xfId="6" applyNumberFormat="1" applyFont="1"/>
    <xf numFmtId="0" fontId="7" fillId="0" borderId="0" xfId="7" applyFont="1" applyAlignment="1">
      <alignment horizontal="centerContinuous"/>
    </xf>
    <xf numFmtId="0" fontId="9" fillId="0" borderId="0" xfId="7" applyAlignment="1">
      <alignment horizontal="centerContinuous"/>
    </xf>
    <xf numFmtId="0" fontId="9" fillId="0" borderId="0" xfId="7"/>
    <xf numFmtId="0" fontId="7" fillId="0" borderId="0" xfId="7" applyFont="1"/>
    <xf numFmtId="0" fontId="14" fillId="0" borderId="0" xfId="7" applyFont="1" applyAlignment="1">
      <alignment horizontal="center"/>
    </xf>
    <xf numFmtId="2" fontId="9" fillId="0" borderId="0" xfId="7" applyNumberFormat="1"/>
    <xf numFmtId="0" fontId="1" fillId="0" borderId="0" xfId="7" applyFont="1" applyAlignment="1">
      <alignment horizontal="left"/>
    </xf>
    <xf numFmtId="0" fontId="7" fillId="0" borderId="0" xfId="7" applyFont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0" fontId="7" fillId="0" borderId="1" xfId="7" applyFont="1" applyBorder="1" applyAlignment="1">
      <alignment horizontal="center"/>
    </xf>
    <xf numFmtId="0" fontId="7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 wrapText="1"/>
    </xf>
    <xf numFmtId="0" fontId="7" fillId="0" borderId="4" xfId="7" applyFont="1" applyFill="1" applyBorder="1" applyAlignment="1">
      <alignment horizontal="center" vertical="center"/>
    </xf>
    <xf numFmtId="0" fontId="9" fillId="0" borderId="0" xfId="7" applyBorder="1" applyAlignment="1">
      <alignment horizontal="center" vertical="center"/>
    </xf>
    <xf numFmtId="0" fontId="15" fillId="0" borderId="0" xfId="7" quotePrefix="1" applyNumberFormat="1" applyFont="1" applyAlignment="1">
      <alignment horizontal="left"/>
    </xf>
    <xf numFmtId="169" fontId="1" fillId="0" borderId="0" xfId="2" applyNumberFormat="1" applyFont="1"/>
    <xf numFmtId="9" fontId="1" fillId="0" borderId="0" xfId="2" applyNumberFormat="1" applyFont="1"/>
    <xf numFmtId="167" fontId="1" fillId="0" borderId="0" xfId="2" applyNumberFormat="1" applyFont="1"/>
    <xf numFmtId="0" fontId="1" fillId="0" borderId="0" xfId="7" applyFont="1"/>
    <xf numFmtId="169" fontId="1" fillId="0" borderId="0" xfId="7" applyNumberFormat="1" applyFont="1"/>
    <xf numFmtId="4" fontId="1" fillId="0" borderId="0" xfId="2" applyNumberFormat="1" applyFont="1"/>
    <xf numFmtId="0" fontId="15" fillId="0" borderId="0" xfId="7" quotePrefix="1" applyNumberFormat="1" applyFont="1" applyFill="1" applyAlignment="1">
      <alignment horizontal="left"/>
    </xf>
    <xf numFmtId="167" fontId="0" fillId="0" borderId="0" xfId="2" applyNumberFormat="1" applyFont="1"/>
    <xf numFmtId="169" fontId="1" fillId="0" borderId="0" xfId="2" applyNumberFormat="1" applyFont="1" applyFill="1"/>
    <xf numFmtId="0" fontId="15" fillId="0" borderId="0" xfId="7" applyNumberFormat="1" applyFont="1" applyFill="1" applyAlignment="1">
      <alignment horizontal="left"/>
    </xf>
    <xf numFmtId="9" fontId="1" fillId="0" borderId="0" xfId="2" applyNumberFormat="1" applyFont="1" applyFill="1"/>
    <xf numFmtId="167" fontId="1" fillId="0" borderId="0" xfId="2" applyNumberFormat="1" applyFont="1" applyFill="1"/>
    <xf numFmtId="0" fontId="9" fillId="0" borderId="0" xfId="7" applyFill="1"/>
    <xf numFmtId="169" fontId="1" fillId="0" borderId="0" xfId="7" applyNumberFormat="1" applyFont="1" applyFill="1"/>
    <xf numFmtId="169" fontId="0" fillId="0" borderId="0" xfId="2" applyNumberFormat="1" applyFont="1"/>
    <xf numFmtId="0" fontId="15" fillId="0" borderId="0" xfId="7" applyNumberFormat="1" applyFont="1" applyAlignment="1">
      <alignment horizontal="left"/>
    </xf>
    <xf numFmtId="169" fontId="9" fillId="0" borderId="0" xfId="7" applyNumberFormat="1"/>
    <xf numFmtId="169" fontId="16" fillId="0" borderId="0" xfId="7" applyNumberFormat="1" applyFont="1"/>
    <xf numFmtId="164" fontId="1" fillId="0" borderId="0" xfId="2" applyNumberFormat="1" applyFont="1"/>
    <xf numFmtId="169" fontId="1" fillId="2" borderId="0" xfId="2" applyNumberFormat="1" applyFont="1" applyFill="1"/>
    <xf numFmtId="167" fontId="1" fillId="2" borderId="0" xfId="2" applyNumberFormat="1" applyFont="1" applyFill="1"/>
    <xf numFmtId="0" fontId="17" fillId="0" borderId="0" xfId="7" applyNumberFormat="1" applyFont="1" applyFill="1" applyAlignment="1">
      <alignment horizontal="left"/>
    </xf>
    <xf numFmtId="10" fontId="1" fillId="0" borderId="0" xfId="7" applyNumberFormat="1" applyFont="1"/>
    <xf numFmtId="165" fontId="9" fillId="0" borderId="0" xfId="7" applyNumberFormat="1"/>
    <xf numFmtId="169" fontId="1" fillId="0" borderId="0" xfId="7" applyNumberFormat="1" applyFont="1" applyAlignment="1">
      <alignment horizontal="left" wrapText="1"/>
    </xf>
    <xf numFmtId="0" fontId="15" fillId="3" borderId="0" xfId="7" quotePrefix="1" applyNumberFormat="1" applyFont="1" applyFill="1" applyAlignment="1">
      <alignment horizontal="left"/>
    </xf>
    <xf numFmtId="0" fontId="17" fillId="0" borderId="0" xfId="7" quotePrefix="1" applyNumberFormat="1" applyFont="1" applyAlignment="1">
      <alignment horizontal="left"/>
    </xf>
    <xf numFmtId="169" fontId="18" fillId="3" borderId="0" xfId="2" applyNumberFormat="1" applyFont="1" applyFill="1"/>
    <xf numFmtId="169" fontId="1" fillId="3" borderId="0" xfId="2" applyNumberFormat="1" applyFont="1" applyFill="1"/>
    <xf numFmtId="167" fontId="1" fillId="3" borderId="0" xfId="2" applyNumberFormat="1" applyFont="1" applyFill="1"/>
    <xf numFmtId="3" fontId="1" fillId="0" borderId="0" xfId="2" applyNumberFormat="1" applyFont="1"/>
    <xf numFmtId="170" fontId="0" fillId="0" borderId="0" xfId="2" applyNumberFormat="1" applyFont="1"/>
    <xf numFmtId="167" fontId="18" fillId="3" borderId="0" xfId="2" applyNumberFormat="1" applyFont="1" applyFill="1"/>
    <xf numFmtId="167" fontId="9" fillId="0" borderId="0" xfId="2" applyNumberFormat="1" applyFont="1" applyFill="1"/>
    <xf numFmtId="3" fontId="9" fillId="0" borderId="0" xfId="7" applyNumberFormat="1"/>
    <xf numFmtId="0" fontId="19" fillId="0" borderId="0" xfId="7" applyFont="1"/>
    <xf numFmtId="44" fontId="9" fillId="0" borderId="0" xfId="7" applyNumberFormat="1"/>
    <xf numFmtId="0" fontId="7" fillId="4" borderId="0" xfId="7" applyFont="1" applyFill="1" applyAlignment="1">
      <alignment horizontal="right"/>
    </xf>
    <xf numFmtId="169" fontId="1" fillId="4" borderId="5" xfId="2" applyNumberFormat="1" applyFont="1" applyFill="1" applyBorder="1"/>
    <xf numFmtId="169" fontId="1" fillId="4" borderId="6" xfId="2" applyNumberFormat="1" applyFont="1" applyFill="1" applyBorder="1"/>
    <xf numFmtId="169" fontId="7" fillId="0" borderId="0" xfId="7" applyNumberFormat="1" applyFont="1" applyAlignment="1">
      <alignment horizontal="right"/>
    </xf>
    <xf numFmtId="164" fontId="1" fillId="4" borderId="5" xfId="2" applyNumberFormat="1" applyFont="1" applyFill="1" applyBorder="1"/>
    <xf numFmtId="0" fontId="7" fillId="0" borderId="0" xfId="7" applyFont="1" applyFill="1" applyAlignment="1">
      <alignment horizontal="right"/>
    </xf>
    <xf numFmtId="0" fontId="7" fillId="0" borderId="0" xfId="2" applyNumberFormat="1" applyFont="1" applyFill="1" applyBorder="1" applyAlignment="1">
      <alignment horizontal="center"/>
    </xf>
    <xf numFmtId="169" fontId="7" fillId="0" borderId="0" xfId="2" applyNumberFormat="1" applyFont="1" applyAlignment="1">
      <alignment horizontal="center"/>
    </xf>
    <xf numFmtId="165" fontId="7" fillId="0" borderId="0" xfId="7" applyNumberFormat="1" applyFont="1"/>
    <xf numFmtId="2" fontId="15" fillId="0" borderId="0" xfId="7" quotePrefix="1" applyNumberFormat="1" applyFont="1" applyAlignment="1">
      <alignment horizontal="left"/>
    </xf>
    <xf numFmtId="164" fontId="1" fillId="0" borderId="0" xfId="2" applyNumberFormat="1" applyFont="1" applyFill="1"/>
    <xf numFmtId="169" fontId="1" fillId="0" borderId="0" xfId="7" applyNumberFormat="1" applyFont="1" applyAlignment="1">
      <alignment horizontal="left" wrapText="1"/>
    </xf>
    <xf numFmtId="9" fontId="1" fillId="0" borderId="0" xfId="8" applyFont="1"/>
    <xf numFmtId="44" fontId="1" fillId="0" borderId="0" xfId="7" applyNumberFormat="1" applyFont="1"/>
    <xf numFmtId="3" fontId="1" fillId="0" borderId="0" xfId="7" applyNumberFormat="1" applyFont="1"/>
    <xf numFmtId="167" fontId="0" fillId="0" borderId="0" xfId="2" applyNumberFormat="1" applyFont="1" applyFill="1"/>
    <xf numFmtId="164" fontId="9" fillId="0" borderId="0" xfId="7" applyNumberFormat="1"/>
    <xf numFmtId="9" fontId="1" fillId="3" borderId="0" xfId="2" applyNumberFormat="1" applyFont="1" applyFill="1"/>
    <xf numFmtId="0" fontId="19" fillId="0" borderId="0" xfId="7" quotePrefix="1" applyNumberFormat="1" applyFont="1" applyFill="1" applyAlignment="1">
      <alignment horizontal="left"/>
    </xf>
    <xf numFmtId="0" fontId="14" fillId="0" borderId="0" xfId="7" applyFont="1"/>
    <xf numFmtId="9" fontId="0" fillId="0" borderId="0" xfId="8" applyFont="1"/>
    <xf numFmtId="169" fontId="14" fillId="0" borderId="0" xfId="2" applyNumberFormat="1" applyFont="1" applyAlignment="1">
      <alignment horizontal="center"/>
    </xf>
    <xf numFmtId="0" fontId="19" fillId="0" borderId="0" xfId="7" quotePrefix="1" applyNumberFormat="1" applyFont="1" applyAlignment="1">
      <alignment horizontal="left"/>
    </xf>
    <xf numFmtId="4" fontId="9" fillId="0" borderId="0" xfId="7" applyNumberFormat="1"/>
    <xf numFmtId="4" fontId="1" fillId="0" borderId="0" xfId="7" applyNumberFormat="1" applyFont="1" applyFill="1"/>
    <xf numFmtId="169" fontId="1" fillId="0" borderId="0" xfId="2" applyNumberFormat="1" applyFont="1" applyAlignment="1">
      <alignment wrapText="1"/>
    </xf>
    <xf numFmtId="167" fontId="1" fillId="0" borderId="0" xfId="7" applyNumberFormat="1" applyFont="1" applyAlignment="1"/>
    <xf numFmtId="4" fontId="1" fillId="0" borderId="0" xfId="7" applyNumberFormat="1" applyFont="1"/>
    <xf numFmtId="4" fontId="1" fillId="0" borderId="0" xfId="7" applyNumberFormat="1" applyFont="1" applyAlignment="1">
      <alignment wrapText="1"/>
    </xf>
    <xf numFmtId="169" fontId="1" fillId="0" borderId="0" xfId="2" applyNumberFormat="1" applyFont="1" applyAlignment="1">
      <alignment wrapText="1"/>
    </xf>
    <xf numFmtId="10" fontId="1" fillId="0" borderId="0" xfId="8" applyNumberFormat="1" applyFont="1"/>
    <xf numFmtId="10" fontId="0" fillId="0" borderId="0" xfId="8" applyNumberFormat="1" applyFont="1"/>
    <xf numFmtId="167" fontId="0" fillId="0" borderId="0" xfId="2" applyFont="1"/>
    <xf numFmtId="3" fontId="1" fillId="0" borderId="0" xfId="7" applyNumberFormat="1" applyFont="1" applyAlignment="1">
      <alignment horizontal="center" wrapText="1"/>
    </xf>
    <xf numFmtId="3" fontId="1" fillId="0" borderId="0" xfId="7" applyNumberFormat="1" applyFont="1" applyAlignment="1">
      <alignment wrapText="1"/>
    </xf>
    <xf numFmtId="3" fontId="1" fillId="0" borderId="0" xfId="7" applyNumberFormat="1" applyFont="1" applyAlignment="1">
      <alignment horizontal="center" wrapText="1"/>
    </xf>
    <xf numFmtId="4" fontId="1" fillId="0" borderId="0" xfId="7" applyNumberFormat="1" applyFont="1" applyAlignment="1">
      <alignment horizontal="center" wrapText="1"/>
    </xf>
    <xf numFmtId="0" fontId="17" fillId="4" borderId="0" xfId="7" applyNumberFormat="1" applyFont="1" applyFill="1" applyAlignment="1">
      <alignment horizontal="left"/>
    </xf>
    <xf numFmtId="169" fontId="7" fillId="4" borderId="5" xfId="2" applyNumberFormat="1" applyFont="1" applyFill="1" applyBorder="1"/>
    <xf numFmtId="167" fontId="9" fillId="0" borderId="0" xfId="7" applyNumberFormat="1"/>
    <xf numFmtId="171" fontId="9" fillId="0" borderId="0" xfId="7" applyNumberFormat="1"/>
    <xf numFmtId="0" fontId="7" fillId="0" borderId="0" xfId="7" applyFont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/>
    </xf>
    <xf numFmtId="0" fontId="7" fillId="0" borderId="0" xfId="7" applyFont="1" applyBorder="1" applyAlignment="1">
      <alignment horizontal="left"/>
    </xf>
    <xf numFmtId="0" fontId="7" fillId="0" borderId="0" xfId="7" applyFont="1" applyBorder="1" applyAlignment="1">
      <alignment horizontal="center"/>
    </xf>
    <xf numFmtId="0" fontId="7" fillId="0" borderId="0" xfId="7" applyFont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172" fontId="1" fillId="0" borderId="0" xfId="2" applyNumberFormat="1" applyFont="1"/>
    <xf numFmtId="0" fontId="22" fillId="0" borderId="0" xfId="7" quotePrefix="1" applyNumberFormat="1" applyFont="1" applyAlignment="1">
      <alignment horizontal="left"/>
    </xf>
    <xf numFmtId="0" fontId="22" fillId="0" borderId="0" xfId="7" quotePrefix="1" applyNumberFormat="1" applyFont="1" applyFill="1" applyAlignment="1">
      <alignment horizontal="left"/>
    </xf>
    <xf numFmtId="169" fontId="9" fillId="0" borderId="0" xfId="7" applyNumberFormat="1" applyAlignment="1">
      <alignment horizontal="center" wrapText="1"/>
    </xf>
    <xf numFmtId="172" fontId="1" fillId="0" borderId="0" xfId="2" applyNumberFormat="1" applyFont="1" applyFill="1"/>
    <xf numFmtId="0" fontId="22" fillId="0" borderId="0" xfId="7" applyNumberFormat="1" applyFont="1" applyAlignment="1">
      <alignment horizontal="left"/>
    </xf>
    <xf numFmtId="169" fontId="19" fillId="0" borderId="0" xfId="7" applyNumberFormat="1" applyFont="1"/>
    <xf numFmtId="0" fontId="23" fillId="4" borderId="0" xfId="7" applyNumberFormat="1" applyFont="1" applyFill="1" applyAlignment="1">
      <alignment horizontal="right"/>
    </xf>
    <xf numFmtId="0" fontId="22" fillId="0" borderId="0" xfId="7" applyNumberFormat="1" applyFont="1" applyFill="1" applyAlignment="1">
      <alignment horizontal="left"/>
    </xf>
    <xf numFmtId="9" fontId="9" fillId="0" borderId="0" xfId="7" applyNumberFormat="1"/>
    <xf numFmtId="0" fontId="7" fillId="0" borderId="4" xfId="7" applyFont="1" applyFill="1" applyBorder="1" applyAlignment="1">
      <alignment horizontal="center" vertical="center"/>
    </xf>
    <xf numFmtId="0" fontId="9" fillId="0" borderId="4" xfId="7" applyBorder="1" applyAlignment="1">
      <alignment horizontal="center" vertical="center"/>
    </xf>
    <xf numFmtId="169" fontId="1" fillId="0" borderId="0" xfId="7" applyNumberFormat="1" applyFont="1" applyFill="1" applyBorder="1" applyAlignment="1">
      <alignment horizontal="left" vertical="center"/>
    </xf>
    <xf numFmtId="0" fontId="17" fillId="0" borderId="0" xfId="7" applyNumberFormat="1" applyFont="1" applyAlignment="1">
      <alignment horizontal="left"/>
    </xf>
    <xf numFmtId="0" fontId="7" fillId="0" borderId="0" xfId="7" applyFont="1" applyAlignment="1">
      <alignment horizontal="right"/>
    </xf>
    <xf numFmtId="169" fontId="0" fillId="0" borderId="6" xfId="2" applyNumberFormat="1" applyFont="1" applyBorder="1"/>
    <xf numFmtId="42" fontId="1" fillId="0" borderId="0" xfId="2" applyNumberFormat="1" applyFont="1"/>
    <xf numFmtId="167" fontId="1" fillId="0" borderId="0" xfId="2" applyFont="1" applyFill="1" applyBorder="1" applyAlignment="1">
      <alignment horizontal="left" vertical="center"/>
    </xf>
    <xf numFmtId="168" fontId="1" fillId="0" borderId="0" xfId="8" applyNumberFormat="1" applyFont="1" applyFill="1" applyBorder="1" applyAlignment="1">
      <alignment horizontal="left" vertical="center"/>
    </xf>
    <xf numFmtId="10" fontId="1" fillId="0" borderId="0" xfId="8" applyNumberFormat="1" applyFont="1" applyFill="1" applyBorder="1" applyAlignment="1">
      <alignment horizontal="left" vertical="center"/>
    </xf>
    <xf numFmtId="4" fontId="7" fillId="0" borderId="0" xfId="7" applyNumberFormat="1" applyFont="1"/>
    <xf numFmtId="44" fontId="1" fillId="0" borderId="0" xfId="7" applyNumberFormat="1" applyFont="1" applyFill="1" applyBorder="1" applyAlignment="1">
      <alignment horizontal="left" vertical="center"/>
    </xf>
    <xf numFmtId="10" fontId="9" fillId="0" borderId="0" xfId="7" applyNumberFormat="1"/>
    <xf numFmtId="167" fontId="13" fillId="0" borderId="0" xfId="2" applyFont="1"/>
    <xf numFmtId="167" fontId="1" fillId="0" borderId="0" xfId="4" applyNumberFormat="1"/>
    <xf numFmtId="168" fontId="1" fillId="0" borderId="0" xfId="8" applyNumberFormat="1" applyFont="1"/>
    <xf numFmtId="169" fontId="1" fillId="0" borderId="0" xfId="9" applyNumberFormat="1" applyFont="1"/>
    <xf numFmtId="4" fontId="1" fillId="0" borderId="0" xfId="9" applyNumberFormat="1" applyFont="1"/>
    <xf numFmtId="169" fontId="1" fillId="4" borderId="5" xfId="9" applyNumberFormat="1" applyFont="1" applyFill="1" applyBorder="1"/>
    <xf numFmtId="169" fontId="1" fillId="4" borderId="6" xfId="9" applyNumberFormat="1" applyFont="1" applyFill="1" applyBorder="1"/>
    <xf numFmtId="169" fontId="0" fillId="0" borderId="6" xfId="9" applyNumberFormat="1" applyFont="1" applyBorder="1"/>
    <xf numFmtId="169" fontId="0" fillId="0" borderId="0" xfId="9" applyNumberFormat="1" applyFont="1"/>
    <xf numFmtId="169" fontId="1" fillId="0" borderId="0" xfId="9" applyNumberFormat="1" applyFont="1" applyFill="1"/>
    <xf numFmtId="169" fontId="7" fillId="4" borderId="5" xfId="9" applyNumberFormat="1" applyFont="1" applyFill="1" applyBorder="1"/>
    <xf numFmtId="164" fontId="1" fillId="0" borderId="0" xfId="4" applyNumberFormat="1" applyBorder="1"/>
    <xf numFmtId="10" fontId="13" fillId="0" borderId="0" xfId="8" applyNumberFormat="1" applyFont="1"/>
  </cellXfs>
  <cellStyles count="10">
    <cellStyle name="Comma" xfId="1" builtinId="3"/>
    <cellStyle name="Currency" xfId="2" builtinId="4"/>
    <cellStyle name="Currency 2" xfId="9"/>
    <cellStyle name="Currency 3" xfId="5"/>
    <cellStyle name="Normal" xfId="0" builtinId="0"/>
    <cellStyle name="Normal 2" xfId="7"/>
    <cellStyle name="Normal 4 2" xfId="4"/>
    <cellStyle name="Percent 2" xfId="6"/>
    <cellStyle name="Percent 3" xfId="8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%202023%20Budget_Version%20C_9Jan2023_Wages3perc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19%20Work/2020%20Budget/2020%20Draft%20Budgets_22Oct2019_Version%202_21Nov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0%20Work/2020%20Approved%20Budget/2020%20Draft%20Budgets_22Oct2019_Version%202_21Nov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</sheetNames>
    <sheetDataSet>
      <sheetData sheetId="0"/>
      <sheetData sheetId="1">
        <row r="1">
          <cell r="A1" t="str">
            <v>1005</v>
          </cell>
          <cell r="B1" t="str">
            <v>General Bank - Not Assigned to Departments</v>
          </cell>
          <cell r="I1">
            <v>319910.78999999998</v>
          </cell>
          <cell r="J1" t="str">
            <v>Dr</v>
          </cell>
        </row>
        <row r="2">
          <cell r="A2" t="str">
            <v>1010</v>
          </cell>
          <cell r="B2" t="str">
            <v>ING Savings Account - Not Assigned to Departments</v>
          </cell>
          <cell r="I2">
            <v>1160487.58</v>
          </cell>
        </row>
        <row r="3">
          <cell r="A3" t="str">
            <v>1020</v>
          </cell>
          <cell r="B3" t="str">
            <v>Short term investment - Not Assigned to Departments</v>
          </cell>
          <cell r="I3">
            <v>0</v>
          </cell>
          <cell r="J3" t="str">
            <v>Dr</v>
          </cell>
          <cell r="L3" t="str">
            <v>Originals</v>
          </cell>
        </row>
        <row r="4">
          <cell r="A4" t="str">
            <v>1050</v>
          </cell>
          <cell r="B4" t="str">
            <v>Petty cash - Not Assigned to Departments</v>
          </cell>
          <cell r="I4">
            <v>125</v>
          </cell>
          <cell r="L4" t="str">
            <v>Total</v>
          </cell>
        </row>
        <row r="5">
          <cell r="A5" t="str">
            <v>1060</v>
          </cell>
          <cell r="B5" t="str">
            <v>Petty cash/float - C.B.C.A - Not Assigned to Departments</v>
          </cell>
          <cell r="I5">
            <v>0</v>
          </cell>
          <cell r="J5" t="str">
            <v>Dr</v>
          </cell>
          <cell r="L5" t="str">
            <v>Rev</v>
          </cell>
        </row>
        <row r="6">
          <cell r="A6" t="str">
            <v>1080</v>
          </cell>
          <cell r="B6" t="str">
            <v>Staff coffee fund - Not Assigned to Departments</v>
          </cell>
          <cell r="I6">
            <v>37.32</v>
          </cell>
          <cell r="L6" t="str">
            <v>Exp</v>
          </cell>
        </row>
        <row r="7">
          <cell r="A7" t="str">
            <v>1100</v>
          </cell>
          <cell r="B7" t="str">
            <v>Due from Province of Ontario - Not Assigned to Departments</v>
          </cell>
          <cell r="I7">
            <v>0</v>
          </cell>
          <cell r="J7" t="str">
            <v>Dr</v>
          </cell>
        </row>
        <row r="8">
          <cell r="A8" t="str">
            <v>1110</v>
          </cell>
          <cell r="B8" t="str">
            <v>Due from Special Reserve - Not Assigned to Departments</v>
          </cell>
          <cell r="I8">
            <v>0</v>
          </cell>
          <cell r="L8" t="str">
            <v>New</v>
          </cell>
        </row>
        <row r="9">
          <cell r="A9" t="str">
            <v>1150</v>
          </cell>
          <cell r="B9" t="str">
            <v>Accounts receivable - Not Assigned to Departments</v>
          </cell>
          <cell r="I9">
            <v>5665.2</v>
          </cell>
          <cell r="J9" t="str">
            <v>Dr</v>
          </cell>
          <cell r="L9" t="str">
            <v>Rev</v>
          </cell>
        </row>
        <row r="10">
          <cell r="A10" t="str">
            <v>1155</v>
          </cell>
          <cell r="B10" t="str">
            <v>Accounts receivable - other - Not Assigned to Departments</v>
          </cell>
          <cell r="I10">
            <v>19450.02</v>
          </cell>
          <cell r="L10" t="str">
            <v>Exp</v>
          </cell>
        </row>
        <row r="11">
          <cell r="A11" t="str">
            <v>1156</v>
          </cell>
          <cell r="B11" t="str">
            <v>A/R =- Lower Trent - Not Assigned to Departments</v>
          </cell>
          <cell r="I11">
            <v>0</v>
          </cell>
          <cell r="J11" t="str">
            <v>Dr</v>
          </cell>
        </row>
        <row r="12">
          <cell r="A12" t="str">
            <v>1156 - 0002</v>
          </cell>
          <cell r="B12" t="str">
            <v>A/R =- Lower Trent - Operations</v>
          </cell>
          <cell r="I12">
            <v>0</v>
          </cell>
        </row>
        <row r="13">
          <cell r="A13" t="str">
            <v>1156 - 0003</v>
          </cell>
          <cell r="B13" t="str">
            <v>A/R =- Lower Trent - Source Water Protection</v>
          </cell>
          <cell r="I13">
            <v>0</v>
          </cell>
          <cell r="J13" t="str">
            <v>Dr</v>
          </cell>
        </row>
        <row r="14">
          <cell r="A14" t="str">
            <v>1156 - 0004</v>
          </cell>
          <cell r="B14" t="str">
            <v>A/R =- Lower Trent - Generic Regulations</v>
          </cell>
          <cell r="I14">
            <v>0</v>
          </cell>
        </row>
        <row r="15">
          <cell r="A15" t="str">
            <v>1156 - 0005</v>
          </cell>
          <cell r="B15" t="str">
            <v>A/R =- Lower Trent - Cordova Lake Dam</v>
          </cell>
          <cell r="I15">
            <v>0</v>
          </cell>
          <cell r="J15" t="str">
            <v>Dr</v>
          </cell>
          <cell r="L15" t="str">
            <v>rev</v>
          </cell>
        </row>
        <row r="16">
          <cell r="A16" t="str">
            <v>1156 - 0006</v>
          </cell>
          <cell r="B16" t="str">
            <v>A/R =- Lower Trent - Round Lake Dam</v>
          </cell>
          <cell r="I16">
            <v>0</v>
          </cell>
          <cell r="L16" t="str">
            <v>exp</v>
          </cell>
        </row>
        <row r="17">
          <cell r="A17" t="str">
            <v>1156 - 0007</v>
          </cell>
          <cell r="B17" t="str">
            <v>A/R =- Lower Trent - Kashabog Lake Dam</v>
          </cell>
          <cell r="I17">
            <v>0</v>
          </cell>
          <cell r="J17" t="str">
            <v>Dr</v>
          </cell>
          <cell r="L17" t="str">
            <v>less wage reim,bursment</v>
          </cell>
        </row>
        <row r="18">
          <cell r="A18" t="str">
            <v>1156 - 0008</v>
          </cell>
          <cell r="B18" t="str">
            <v>A/R =- Lower Trent - Hydro Plant</v>
          </cell>
          <cell r="I18">
            <v>0</v>
          </cell>
          <cell r="L18" t="str">
            <v>rev</v>
          </cell>
        </row>
        <row r="19">
          <cell r="A19" t="str">
            <v>1156 - 0009</v>
          </cell>
          <cell r="B19" t="str">
            <v>A/R =- Lower Trent - McGeachie Conservation</v>
          </cell>
          <cell r="I19">
            <v>0</v>
          </cell>
          <cell r="J19" t="str">
            <v>Dr</v>
          </cell>
          <cell r="L19" t="str">
            <v>exp</v>
          </cell>
        </row>
        <row r="20">
          <cell r="A20" t="str">
            <v>1156 - 0010</v>
          </cell>
          <cell r="B20" t="str">
            <v>A/R =- Lower Trent - Crowe Bridge Area</v>
          </cell>
          <cell r="I20">
            <v>0</v>
          </cell>
          <cell r="L20" t="str">
            <v>mca deposit - add</v>
          </cell>
        </row>
        <row r="21">
          <cell r="A21" t="str">
            <v>1156 - 0011</v>
          </cell>
          <cell r="B21" t="str">
            <v>A/R =- Lower Trent - Lands</v>
          </cell>
          <cell r="I21">
            <v>0</v>
          </cell>
          <cell r="J21" t="str">
            <v>Dr</v>
          </cell>
          <cell r="L21" t="str">
            <v>rev</v>
          </cell>
        </row>
        <row r="22">
          <cell r="A22" t="str">
            <v>1156 - 0012</v>
          </cell>
          <cell r="B22" t="str">
            <v>A/R =- Lower Trent - Special Projects - Other</v>
          </cell>
          <cell r="I22">
            <v>0</v>
          </cell>
        </row>
        <row r="23">
          <cell r="A23" t="str">
            <v>1156 - 0013</v>
          </cell>
          <cell r="B23" t="str">
            <v>A/R =- Lower Trent - Risk Management Official</v>
          </cell>
          <cell r="I23">
            <v>0</v>
          </cell>
          <cell r="J23" t="str">
            <v>Dr</v>
          </cell>
        </row>
        <row r="24">
          <cell r="A24" t="str">
            <v>1156 - 0014</v>
          </cell>
          <cell r="B24" t="str">
            <v>A/R =- Lower Trent - Lower Trent Job Share</v>
          </cell>
          <cell r="G24" t="str">
            <v/>
          </cell>
          <cell r="H24" t="str">
            <v/>
          </cell>
          <cell r="I24">
            <v>0</v>
          </cell>
        </row>
        <row r="25">
          <cell r="A25" t="str">
            <v>1160</v>
          </cell>
          <cell r="B25" t="str">
            <v>G.S.T. Rebate receivable - Not Assigned to Departments</v>
          </cell>
          <cell r="I25">
            <v>0</v>
          </cell>
          <cell r="J25" t="str">
            <v>Dr</v>
          </cell>
        </row>
        <row r="26">
          <cell r="A26" t="str">
            <v>1162</v>
          </cell>
          <cell r="B26" t="str">
            <v>HST rebate - Federal portion - Not Assigned to Departments</v>
          </cell>
          <cell r="I26">
            <v>1284.53</v>
          </cell>
        </row>
        <row r="27">
          <cell r="A27" t="str">
            <v>1164</v>
          </cell>
          <cell r="B27" t="str">
            <v>HST rebate - Provincial portion - Not Assigned to Departments</v>
          </cell>
          <cell r="I27">
            <v>1603.05</v>
          </cell>
          <cell r="J27" t="str">
            <v>Dr</v>
          </cell>
        </row>
        <row r="28">
          <cell r="A28" t="str">
            <v>1165</v>
          </cell>
          <cell r="B28" t="str">
            <v>HST Rebate Interest - Not Assigned to Departments</v>
          </cell>
          <cell r="I28">
            <v>0</v>
          </cell>
        </row>
        <row r="29">
          <cell r="A29" t="str">
            <v>1165 - 0001</v>
          </cell>
          <cell r="B29" t="str">
            <v>HST Rebate Interest - Administration</v>
          </cell>
          <cell r="I29">
            <v>0</v>
          </cell>
          <cell r="J29" t="str">
            <v>Dr</v>
          </cell>
        </row>
        <row r="30">
          <cell r="A30" t="str">
            <v>1165 - 0002</v>
          </cell>
          <cell r="B30" t="str">
            <v>HST Rebate Interest - Operations</v>
          </cell>
          <cell r="I30">
            <v>0</v>
          </cell>
        </row>
        <row r="31">
          <cell r="A31" t="str">
            <v>1165 - 0003</v>
          </cell>
          <cell r="B31" t="str">
            <v>HST Rebate Interest - Source Water Protection</v>
          </cell>
          <cell r="I31">
            <v>0</v>
          </cell>
          <cell r="J31" t="str">
            <v>Dr</v>
          </cell>
        </row>
        <row r="32">
          <cell r="A32" t="str">
            <v>1165 - 0004</v>
          </cell>
          <cell r="B32" t="str">
            <v>HST Rebate Interest - Generic Regulations</v>
          </cell>
          <cell r="I32">
            <v>0</v>
          </cell>
        </row>
        <row r="33">
          <cell r="A33" t="str">
            <v>1165 - 0005</v>
          </cell>
          <cell r="B33" t="str">
            <v>HST Rebate Interest - Cordova Lake Dam</v>
          </cell>
          <cell r="I33">
            <v>0</v>
          </cell>
          <cell r="J33" t="str">
            <v>Dr</v>
          </cell>
        </row>
        <row r="34">
          <cell r="A34" t="str">
            <v>1165 - 0006</v>
          </cell>
          <cell r="B34" t="str">
            <v>HST Rebate Interest - Round Lake Dam</v>
          </cell>
          <cell r="I34">
            <v>0</v>
          </cell>
        </row>
        <row r="35">
          <cell r="A35" t="str">
            <v>1165 - 0007</v>
          </cell>
          <cell r="B35" t="str">
            <v>HST Rebate Interest - Kashabog Lake Dam</v>
          </cell>
          <cell r="I35">
            <v>0</v>
          </cell>
          <cell r="J35" t="str">
            <v>Dr</v>
          </cell>
        </row>
        <row r="36">
          <cell r="A36" t="str">
            <v>1165 - 0008</v>
          </cell>
          <cell r="B36" t="str">
            <v>HST Rebate Interest - Hydro Plant</v>
          </cell>
          <cell r="I36">
            <v>0</v>
          </cell>
        </row>
        <row r="37">
          <cell r="A37" t="str">
            <v>1165 - 0009</v>
          </cell>
          <cell r="B37" t="str">
            <v>HST Rebate Interest - McGeachie Conservation</v>
          </cell>
          <cell r="I37">
            <v>0</v>
          </cell>
          <cell r="J37" t="str">
            <v>Dr</v>
          </cell>
        </row>
        <row r="38">
          <cell r="A38" t="str">
            <v>1165 - 0010</v>
          </cell>
          <cell r="B38" t="str">
            <v>HST Rebate Interest - Crowe Bridge Area</v>
          </cell>
          <cell r="I38">
            <v>0</v>
          </cell>
        </row>
        <row r="39">
          <cell r="A39" t="str">
            <v>1165 - 0011</v>
          </cell>
          <cell r="B39" t="str">
            <v>HST Rebate Interest - Lands</v>
          </cell>
          <cell r="I39">
            <v>0</v>
          </cell>
          <cell r="J39" t="str">
            <v>Dr</v>
          </cell>
        </row>
        <row r="40">
          <cell r="A40" t="str">
            <v>1165 - 0012</v>
          </cell>
          <cell r="B40" t="str">
            <v>HST Rebate Interest - Special Projects - Other</v>
          </cell>
          <cell r="G40" t="str">
            <v/>
          </cell>
          <cell r="H40" t="str">
            <v/>
          </cell>
          <cell r="I40">
            <v>0</v>
          </cell>
        </row>
        <row r="41">
          <cell r="A41" t="str">
            <v>1170</v>
          </cell>
          <cell r="B41" t="str">
            <v>Prepaid expense - Not Assigned to Departments</v>
          </cell>
          <cell r="I41">
            <v>8949.67</v>
          </cell>
          <cell r="J41" t="str">
            <v>Dr</v>
          </cell>
        </row>
        <row r="42">
          <cell r="A42" t="str">
            <v>1175</v>
          </cell>
          <cell r="B42" t="str">
            <v>Deposits - Not Assigned to Departments</v>
          </cell>
          <cell r="I42">
            <v>0</v>
          </cell>
        </row>
        <row r="43">
          <cell r="A43" t="str">
            <v>1210</v>
          </cell>
          <cell r="B43" t="str">
            <v>Allan Mills Dam - Not Assigned to Departments</v>
          </cell>
          <cell r="I43">
            <v>0</v>
          </cell>
          <cell r="J43" t="str">
            <v>Dr</v>
          </cell>
        </row>
        <row r="44">
          <cell r="A44" t="str">
            <v>1220</v>
          </cell>
          <cell r="B44" t="str">
            <v>Belmont Lake Dam - Not Assigned to Departments</v>
          </cell>
          <cell r="I44">
            <v>0</v>
          </cell>
        </row>
        <row r="45">
          <cell r="A45" t="str">
            <v>1240</v>
          </cell>
          <cell r="B45" t="str">
            <v>Marmora Dam - Not Assigned to Departments</v>
          </cell>
          <cell r="I45">
            <v>0</v>
          </cell>
          <cell r="J45" t="str">
            <v>Dr</v>
          </cell>
        </row>
        <row r="46">
          <cell r="A46" t="str">
            <v>1260</v>
          </cell>
          <cell r="B46" t="str">
            <v>Wollaston Dam - Not Assigned to Departments</v>
          </cell>
          <cell r="I46">
            <v>0</v>
          </cell>
        </row>
        <row r="47">
          <cell r="A47" t="str">
            <v>1280</v>
          </cell>
          <cell r="B47" t="str">
            <v>Chandos Lake - Not Assigned to Departments</v>
          </cell>
          <cell r="I47">
            <v>0</v>
          </cell>
          <cell r="J47" t="str">
            <v>Dr</v>
          </cell>
        </row>
        <row r="48">
          <cell r="A48" t="str">
            <v>1300</v>
          </cell>
          <cell r="B48" t="str">
            <v>Crowe Bridge Weir - Not Assigned to Departments</v>
          </cell>
          <cell r="I48">
            <v>0</v>
          </cell>
        </row>
        <row r="49">
          <cell r="A49" t="str">
            <v>1320</v>
          </cell>
          <cell r="B49" t="str">
            <v>Callaghan's Rapids Cons. Area - Not Assigned to Departments</v>
          </cell>
          <cell r="I49">
            <v>0</v>
          </cell>
        </row>
        <row r="50">
          <cell r="A50" t="str">
            <v>1340</v>
          </cell>
          <cell r="B50" t="str">
            <v>Crowe Bridge Cons. Area - Not Assigned to Departments</v>
          </cell>
          <cell r="I50">
            <v>0</v>
          </cell>
          <cell r="J50" t="str">
            <v>Dr</v>
          </cell>
        </row>
        <row r="51">
          <cell r="A51" t="str">
            <v>1360</v>
          </cell>
          <cell r="B51" t="str">
            <v>The Gut Cons. Area - Not Assigned to Departments</v>
          </cell>
          <cell r="I51">
            <v>0</v>
          </cell>
        </row>
        <row r="52">
          <cell r="A52" t="str">
            <v>1380</v>
          </cell>
          <cell r="B52" t="str">
            <v>Reforestation Properties - Not Assigned to Departments</v>
          </cell>
          <cell r="I52">
            <v>0</v>
          </cell>
          <cell r="J52" t="str">
            <v>Dr</v>
          </cell>
        </row>
        <row r="53">
          <cell r="A53" t="str">
            <v>1400</v>
          </cell>
          <cell r="B53" t="str">
            <v>Canoe Routes - Not Assigned to Departments</v>
          </cell>
          <cell r="I53">
            <v>0</v>
          </cell>
        </row>
        <row r="54">
          <cell r="A54" t="str">
            <v>1420</v>
          </cell>
          <cell r="B54" t="str">
            <v>Belmont Channelization - Not Assigned to Departments</v>
          </cell>
          <cell r="I54">
            <v>0</v>
          </cell>
          <cell r="J54" t="str">
            <v>Dr</v>
          </cell>
        </row>
        <row r="55">
          <cell r="A55" t="str">
            <v>1440</v>
          </cell>
          <cell r="B55" t="str">
            <v>Plato Creek Rehabilitation - Not Assigned to Departments</v>
          </cell>
          <cell r="I55">
            <v>0</v>
          </cell>
        </row>
        <row r="56">
          <cell r="A56" t="str">
            <v>1460</v>
          </cell>
          <cell r="B56" t="str">
            <v>Lasswade Dam - Not Assigned to Departments</v>
          </cell>
          <cell r="I56">
            <v>0</v>
          </cell>
          <cell r="J56" t="str">
            <v>Dr</v>
          </cell>
        </row>
        <row r="57">
          <cell r="A57" t="str">
            <v>1480</v>
          </cell>
          <cell r="B57" t="str">
            <v>Crowe River Channel Imporvements - Not Assigned to Departments</v>
          </cell>
          <cell r="I57">
            <v>0</v>
          </cell>
        </row>
        <row r="58">
          <cell r="A58" t="str">
            <v>1500</v>
          </cell>
          <cell r="B58" t="str">
            <v>Oak Lake Dam - Not Assigned to Departments</v>
          </cell>
          <cell r="I58">
            <v>0</v>
          </cell>
          <cell r="J58" t="str">
            <v>Dr</v>
          </cell>
        </row>
        <row r="59">
          <cell r="A59" t="str">
            <v>1520</v>
          </cell>
          <cell r="B59" t="str">
            <v>Cashel Lake Dam - Not Assigned to Departments</v>
          </cell>
          <cell r="I59">
            <v>0</v>
          </cell>
        </row>
        <row r="60">
          <cell r="A60" t="str">
            <v>1540</v>
          </cell>
          <cell r="B60" t="str">
            <v>Marmora Greenbelt - Not Assigned to Departments</v>
          </cell>
          <cell r="I60">
            <v>0</v>
          </cell>
          <cell r="J60" t="str">
            <v>Dr</v>
          </cell>
        </row>
        <row r="61">
          <cell r="A61" t="str">
            <v>1560</v>
          </cell>
          <cell r="B61" t="str">
            <v>Administration Office - Not Assigned to Departments</v>
          </cell>
          <cell r="I61">
            <v>0</v>
          </cell>
        </row>
        <row r="62">
          <cell r="A62" t="str">
            <v>1580</v>
          </cell>
          <cell r="B62" t="str">
            <v>Workshop/Garage - Not Assigned to Departments</v>
          </cell>
          <cell r="I62">
            <v>0</v>
          </cell>
          <cell r="J62" t="str">
            <v>Dr</v>
          </cell>
        </row>
        <row r="63">
          <cell r="A63" t="str">
            <v>1600</v>
          </cell>
          <cell r="B63" t="str">
            <v>Streamflow Forecast System - Not Assigned to Departments</v>
          </cell>
          <cell r="I63">
            <v>0</v>
          </cell>
        </row>
        <row r="64">
          <cell r="A64" t="str">
            <v>1620</v>
          </cell>
          <cell r="B64" t="str">
            <v>McGeachie Conservation Area - Not Assigned to Departments</v>
          </cell>
          <cell r="I64">
            <v>0</v>
          </cell>
          <cell r="J64" t="str">
            <v>Dr</v>
          </cell>
        </row>
        <row r="65">
          <cell r="A65" t="str">
            <v>1630</v>
          </cell>
          <cell r="B65" t="str">
            <v>Land - Not Assigned to Departments</v>
          </cell>
          <cell r="I65">
            <v>56215.65</v>
          </cell>
        </row>
        <row r="66">
          <cell r="A66" t="str">
            <v>1640</v>
          </cell>
          <cell r="B66" t="str">
            <v>Land improvements - Not Assigned to Departments</v>
          </cell>
          <cell r="I66">
            <v>13209.48</v>
          </cell>
          <cell r="J66" t="str">
            <v>Dr</v>
          </cell>
        </row>
        <row r="67">
          <cell r="A67" t="str">
            <v>1645</v>
          </cell>
          <cell r="B67" t="str">
            <v>Land improvements - A/A - Not Assigned to Departments</v>
          </cell>
          <cell r="I67">
            <v>9766.48</v>
          </cell>
        </row>
        <row r="68">
          <cell r="A68" t="str">
            <v>1650</v>
          </cell>
          <cell r="B68" t="str">
            <v>Buildings - Not Assigned to Departments</v>
          </cell>
          <cell r="I68">
            <v>290882.51</v>
          </cell>
          <cell r="J68" t="str">
            <v>Dr</v>
          </cell>
        </row>
        <row r="69">
          <cell r="A69" t="str">
            <v>1655</v>
          </cell>
          <cell r="B69" t="str">
            <v>Buildings - A/A - Not Assigned to Departments</v>
          </cell>
          <cell r="I69">
            <v>205074.51</v>
          </cell>
        </row>
        <row r="70">
          <cell r="A70" t="str">
            <v>1660</v>
          </cell>
          <cell r="B70" t="str">
            <v>Furniture, tools and equipment - Not Assigned to Departments</v>
          </cell>
          <cell r="I70">
            <v>92867.35</v>
          </cell>
          <cell r="J70" t="str">
            <v>Dr</v>
          </cell>
        </row>
        <row r="71">
          <cell r="A71" t="str">
            <v>1665</v>
          </cell>
          <cell r="B71" t="str">
            <v>Furniture, tools and equipment -A/A - Not Assigned to Departments</v>
          </cell>
          <cell r="I71">
            <v>54878.35</v>
          </cell>
        </row>
        <row r="72">
          <cell r="A72" t="str">
            <v>1670</v>
          </cell>
          <cell r="B72" t="str">
            <v>Automotive equipment - Not Assigned to Departments</v>
          </cell>
          <cell r="I72">
            <v>119833.69</v>
          </cell>
          <cell r="J72" t="str">
            <v>Dr</v>
          </cell>
        </row>
        <row r="73">
          <cell r="A73" t="str">
            <v>1675</v>
          </cell>
          <cell r="B73" t="str">
            <v>Automotive equipment - A/A - Not Assigned to Departments</v>
          </cell>
          <cell r="I73">
            <v>88909.29</v>
          </cell>
        </row>
        <row r="74">
          <cell r="A74" t="str">
            <v>1680</v>
          </cell>
          <cell r="B74" t="str">
            <v>Computer hardware and software - Not Assigned to Departments</v>
          </cell>
          <cell r="I74">
            <v>468822.12</v>
          </cell>
          <cell r="J74" t="str">
            <v>Dr</v>
          </cell>
        </row>
        <row r="75">
          <cell r="A75" t="str">
            <v>1685</v>
          </cell>
          <cell r="B75" t="str">
            <v>Computer hardware/software-A/A - Not Assigned to Departments</v>
          </cell>
          <cell r="I75">
            <v>468821.76000000001</v>
          </cell>
        </row>
        <row r="76">
          <cell r="A76" t="str">
            <v>1690</v>
          </cell>
          <cell r="B76" t="str">
            <v>Infrastructure - Not Assigned to Departments</v>
          </cell>
          <cell r="I76">
            <v>1406926.29</v>
          </cell>
          <cell r="J76" t="str">
            <v>Dr</v>
          </cell>
        </row>
        <row r="77">
          <cell r="A77" t="str">
            <v>1695</v>
          </cell>
          <cell r="B77" t="str">
            <v>Infrastructure - A/A - Not Assigned to Departments</v>
          </cell>
          <cell r="I77">
            <v>1303997</v>
          </cell>
        </row>
        <row r="78">
          <cell r="A78" t="str">
            <v>2100</v>
          </cell>
          <cell r="B78" t="str">
            <v>Accounts payable - Not Assigned to Departments</v>
          </cell>
          <cell r="I78">
            <v>22552.05</v>
          </cell>
          <cell r="J78" t="str">
            <v>Dr</v>
          </cell>
        </row>
        <row r="79">
          <cell r="A79" t="str">
            <v>2105</v>
          </cell>
          <cell r="B79" t="str">
            <v>Accounts payable - other - Not Assigned to Departments</v>
          </cell>
          <cell r="I79">
            <v>1774.1</v>
          </cell>
        </row>
        <row r="80">
          <cell r="A80" t="str">
            <v>2140</v>
          </cell>
          <cell r="B80" t="str">
            <v>Accrued liabilities - Not Assigned to Departments</v>
          </cell>
          <cell r="I80">
            <v>32700.92</v>
          </cell>
          <cell r="J80" t="str">
            <v>Dr</v>
          </cell>
        </row>
        <row r="81">
          <cell r="A81" t="str">
            <v>2145</v>
          </cell>
          <cell r="B81" t="str">
            <v>Vacation Payable - Not Assigned to Departments</v>
          </cell>
          <cell r="I81">
            <v>0</v>
          </cell>
        </row>
        <row r="82">
          <cell r="A82" t="str">
            <v>2145 - 0001</v>
          </cell>
          <cell r="B82" t="str">
            <v>Vacation Payable - Administration</v>
          </cell>
          <cell r="I82">
            <v>0</v>
          </cell>
        </row>
        <row r="83">
          <cell r="A83" t="str">
            <v>2145 - 0002</v>
          </cell>
          <cell r="B83" t="str">
            <v>Vacation Payable - Operations</v>
          </cell>
          <cell r="I83">
            <v>0</v>
          </cell>
          <cell r="J83" t="str">
            <v>Dr</v>
          </cell>
        </row>
        <row r="84">
          <cell r="A84" t="str">
            <v>2145 - 0003</v>
          </cell>
          <cell r="B84" t="str">
            <v>Vacation Payable - Source Water Protection</v>
          </cell>
          <cell r="I84">
            <v>0</v>
          </cell>
        </row>
        <row r="85">
          <cell r="A85" t="str">
            <v>2145 - 0004</v>
          </cell>
          <cell r="B85" t="str">
            <v>Vacation Payable - Generic Regulations</v>
          </cell>
          <cell r="I85">
            <v>0</v>
          </cell>
          <cell r="J85" t="str">
            <v>Dr</v>
          </cell>
        </row>
        <row r="86">
          <cell r="A86" t="str">
            <v>2145 - 0005</v>
          </cell>
          <cell r="B86" t="str">
            <v>Vacation Payable - Cordova Lake Dam</v>
          </cell>
          <cell r="I86">
            <v>0</v>
          </cell>
        </row>
        <row r="87">
          <cell r="A87" t="str">
            <v>2145 - 0006</v>
          </cell>
          <cell r="B87" t="str">
            <v>Vacation Payable - Round Lake Dam</v>
          </cell>
          <cell r="I87">
            <v>0</v>
          </cell>
          <cell r="J87" t="str">
            <v>Dr</v>
          </cell>
        </row>
        <row r="88">
          <cell r="A88" t="str">
            <v>2145 - 0007</v>
          </cell>
          <cell r="B88" t="str">
            <v>Vacation Payable - Kashabog Lake Dam</v>
          </cell>
          <cell r="I88">
            <v>0</v>
          </cell>
        </row>
        <row r="89">
          <cell r="A89" t="str">
            <v>2145 - 0008</v>
          </cell>
          <cell r="B89" t="str">
            <v>Vacation Payable - Hydro Plant</v>
          </cell>
          <cell r="I89">
            <v>0</v>
          </cell>
          <cell r="J89" t="str">
            <v>Dr</v>
          </cell>
        </row>
        <row r="90">
          <cell r="A90" t="str">
            <v>2145 - 0009</v>
          </cell>
          <cell r="B90" t="str">
            <v>Vacation Payable - McGeachie Conservation</v>
          </cell>
          <cell r="I90">
            <v>0</v>
          </cell>
        </row>
        <row r="91">
          <cell r="A91" t="str">
            <v>2145 - 0010</v>
          </cell>
          <cell r="B91" t="str">
            <v>Vacation Payable - Crowe Bridge Area</v>
          </cell>
          <cell r="I91">
            <v>0</v>
          </cell>
          <cell r="J91" t="str">
            <v>Dr</v>
          </cell>
        </row>
        <row r="92">
          <cell r="A92" t="str">
            <v>2145 - 0011</v>
          </cell>
          <cell r="B92" t="str">
            <v>Vacation Payable - Lands</v>
          </cell>
          <cell r="I92">
            <v>0</v>
          </cell>
        </row>
        <row r="93">
          <cell r="A93" t="str">
            <v>2145 - 0012</v>
          </cell>
          <cell r="B93" t="str">
            <v>Vacation Payable - Special Projects - Other</v>
          </cell>
          <cell r="G93" t="str">
            <v/>
          </cell>
          <cell r="H93" t="str">
            <v/>
          </cell>
          <cell r="I93">
            <v>0</v>
          </cell>
          <cell r="J93" t="str">
            <v>Dr</v>
          </cell>
        </row>
        <row r="94">
          <cell r="A94" t="str">
            <v>2150</v>
          </cell>
          <cell r="B94" t="str">
            <v>Payroll - other payable - Not Assigned to Departments</v>
          </cell>
          <cell r="I94">
            <v>0</v>
          </cell>
        </row>
        <row r="95">
          <cell r="A95" t="str">
            <v>2200</v>
          </cell>
          <cell r="B95" t="str">
            <v>Provincial sales tax payable - Not Assigned to Departments</v>
          </cell>
          <cell r="I95">
            <v>0</v>
          </cell>
          <cell r="J95" t="str">
            <v>Dr</v>
          </cell>
        </row>
        <row r="96">
          <cell r="A96" t="str">
            <v>2215</v>
          </cell>
          <cell r="B96" t="str">
            <v>G.S.T. - Paid out (ITC's) - Not Assigned to Departments</v>
          </cell>
          <cell r="I96">
            <v>0</v>
          </cell>
        </row>
        <row r="97">
          <cell r="A97" t="str">
            <v>2220</v>
          </cell>
          <cell r="B97" t="str">
            <v>G.S.T. - Rebates - Not Assigned to Departments</v>
          </cell>
          <cell r="I97">
            <v>0</v>
          </cell>
          <cell r="J97" t="str">
            <v>Dr</v>
          </cell>
        </row>
        <row r="98">
          <cell r="A98" t="str">
            <v>2225</v>
          </cell>
          <cell r="B98" t="str">
            <v>G.S.T. - Collected - Not Assigned to Departments</v>
          </cell>
          <cell r="I98">
            <v>0</v>
          </cell>
        </row>
        <row r="99">
          <cell r="A99" t="str">
            <v>2300</v>
          </cell>
          <cell r="B99" t="str">
            <v>Employer Health Tax payable - Not Assigned to Departments</v>
          </cell>
          <cell r="I99">
            <v>8351.2099999999991</v>
          </cell>
          <cell r="J99" t="str">
            <v>Dr</v>
          </cell>
        </row>
        <row r="100">
          <cell r="A100" t="str">
            <v>2320</v>
          </cell>
          <cell r="B100" t="str">
            <v>C.P.P. payable - Not Assigned to Departments</v>
          </cell>
          <cell r="I100">
            <v>0</v>
          </cell>
        </row>
        <row r="101">
          <cell r="A101" t="str">
            <v>2325</v>
          </cell>
          <cell r="B101" t="str">
            <v>E.I. payable - Not Assigned to Departments</v>
          </cell>
          <cell r="I101">
            <v>0</v>
          </cell>
          <cell r="J101" t="str">
            <v>Dr</v>
          </cell>
        </row>
        <row r="102">
          <cell r="A102" t="str">
            <v>2330</v>
          </cell>
          <cell r="B102" t="str">
            <v>Income tax payable - Not Assigned to Departments</v>
          </cell>
          <cell r="I102">
            <v>0</v>
          </cell>
        </row>
        <row r="103">
          <cell r="A103" t="str">
            <v>2335</v>
          </cell>
          <cell r="B103" t="str">
            <v>Group Benefits/Life Ins. Payable - Not Assigned to Departments</v>
          </cell>
          <cell r="I103">
            <v>0</v>
          </cell>
          <cell r="J103" t="str">
            <v>Dr</v>
          </cell>
        </row>
        <row r="104">
          <cell r="A104" t="str">
            <v>2335 - 0001</v>
          </cell>
          <cell r="B104" t="str">
            <v>Group Benefits/Life Ins. Payable - Administration</v>
          </cell>
          <cell r="I104">
            <v>0</v>
          </cell>
        </row>
        <row r="105">
          <cell r="A105" t="str">
            <v>2335 - 0002</v>
          </cell>
          <cell r="B105" t="str">
            <v>Group Benefits/Life Ins. Payable - Operations</v>
          </cell>
          <cell r="I105">
            <v>198.22</v>
          </cell>
          <cell r="J105" t="str">
            <v>Dr</v>
          </cell>
        </row>
        <row r="106">
          <cell r="A106" t="str">
            <v>2335 - 0003</v>
          </cell>
          <cell r="B106" t="str">
            <v>Group Benefits/Life Ins. Payable - Source Water Protection</v>
          </cell>
          <cell r="I106">
            <v>0</v>
          </cell>
        </row>
        <row r="107">
          <cell r="A107" t="str">
            <v>2335 - 0004</v>
          </cell>
          <cell r="B107" t="str">
            <v>Group Benefits/Life Ins. Payable - Generic Regulations</v>
          </cell>
          <cell r="I107">
            <v>11</v>
          </cell>
          <cell r="J107" t="str">
            <v>Dr</v>
          </cell>
        </row>
        <row r="108">
          <cell r="A108" t="str">
            <v>2335 - 0005</v>
          </cell>
          <cell r="B108" t="str">
            <v>Group Benefits/Life Ins. Payable - Cordova Lake Dam</v>
          </cell>
          <cell r="I108">
            <v>11.26</v>
          </cell>
        </row>
        <row r="109">
          <cell r="A109" t="str">
            <v>2335 - 0006</v>
          </cell>
          <cell r="B109" t="str">
            <v>Group Benefits/Life Ins. Payable - Round Lake Dam</v>
          </cell>
          <cell r="I109">
            <v>7.91</v>
          </cell>
          <cell r="J109" t="str">
            <v>Dr</v>
          </cell>
        </row>
        <row r="110">
          <cell r="A110" t="str">
            <v>2335 - 0007</v>
          </cell>
          <cell r="B110" t="str">
            <v>Group Benefits/Life Ins. Payable - Kashabog Lake Dam</v>
          </cell>
          <cell r="I110">
            <v>3.3</v>
          </cell>
        </row>
        <row r="111">
          <cell r="A111" t="str">
            <v>2335 - 0008</v>
          </cell>
          <cell r="B111" t="str">
            <v>Group Benefits/Life Ins. Payable - Hydro Plant</v>
          </cell>
          <cell r="I111">
            <v>22.31</v>
          </cell>
          <cell r="J111" t="str">
            <v>Dr</v>
          </cell>
        </row>
        <row r="112">
          <cell r="A112" t="str">
            <v>2335 - 0009</v>
          </cell>
          <cell r="B112" t="str">
            <v>Group Benefits/Life Ins. Payable - McGeachie Conservation</v>
          </cell>
          <cell r="I112">
            <v>0</v>
          </cell>
        </row>
        <row r="113">
          <cell r="A113" t="str">
            <v>2335 - 0010</v>
          </cell>
          <cell r="B113" t="str">
            <v>Group Benefits/Life Ins. Payable - Crowe Bridge Area</v>
          </cell>
          <cell r="I113">
            <v>0</v>
          </cell>
          <cell r="J113" t="str">
            <v>Dr</v>
          </cell>
        </row>
        <row r="114">
          <cell r="A114" t="str">
            <v>2335 - 0011</v>
          </cell>
          <cell r="B114" t="str">
            <v>Group Benefits/Life Ins. Payable - Lands</v>
          </cell>
          <cell r="I114">
            <v>0</v>
          </cell>
        </row>
        <row r="115">
          <cell r="A115" t="str">
            <v>2335 - 0012</v>
          </cell>
          <cell r="B115" t="str">
            <v>Group Benefits/Life Ins. Payable - Special Projects - Other</v>
          </cell>
          <cell r="G115" t="str">
            <v/>
          </cell>
          <cell r="H115" t="str">
            <v/>
          </cell>
          <cell r="I115">
            <v>0</v>
          </cell>
          <cell r="J115" t="str">
            <v>Dr</v>
          </cell>
        </row>
        <row r="116">
          <cell r="A116" t="str">
            <v>2340</v>
          </cell>
          <cell r="B116" t="str">
            <v>R.R.S.P. payable - Not Assigned to Departments</v>
          </cell>
          <cell r="I116">
            <v>640.55999999999995</v>
          </cell>
        </row>
        <row r="117">
          <cell r="A117" t="str">
            <v>2345</v>
          </cell>
          <cell r="B117" t="str">
            <v>OMERS payable - Not Assigned to Departments</v>
          </cell>
          <cell r="I117">
            <v>4281.1400000000003</v>
          </cell>
          <cell r="J117" t="str">
            <v>Dr</v>
          </cell>
        </row>
        <row r="118">
          <cell r="A118" t="str">
            <v>2350</v>
          </cell>
          <cell r="B118" t="str">
            <v>W.S.I.B. payable - Not Assigned to Departments</v>
          </cell>
          <cell r="I118">
            <v>0</v>
          </cell>
        </row>
        <row r="119">
          <cell r="A119" t="str">
            <v>2390</v>
          </cell>
          <cell r="B119" t="str">
            <v>Garnishment - Not Assigned to Departments</v>
          </cell>
          <cell r="I119">
            <v>0</v>
          </cell>
          <cell r="J119" t="str">
            <v>Dr</v>
          </cell>
        </row>
        <row r="120">
          <cell r="A120" t="str">
            <v>2390 - 0001</v>
          </cell>
          <cell r="B120" t="str">
            <v>Garnishment - Administration</v>
          </cell>
          <cell r="I120">
            <v>0</v>
          </cell>
        </row>
        <row r="121">
          <cell r="A121" t="str">
            <v>2390 - 0002</v>
          </cell>
          <cell r="B121" t="str">
            <v>Garnishment - Operations</v>
          </cell>
          <cell r="I121">
            <v>0</v>
          </cell>
          <cell r="J121" t="str">
            <v>Dr</v>
          </cell>
        </row>
        <row r="122">
          <cell r="A122" t="str">
            <v>2390 - 0003</v>
          </cell>
          <cell r="B122" t="str">
            <v>Garnishment - Source Water Protection</v>
          </cell>
          <cell r="I122">
            <v>0</v>
          </cell>
        </row>
        <row r="123">
          <cell r="A123" t="str">
            <v>2390 - 0004</v>
          </cell>
          <cell r="B123" t="str">
            <v>Garnishment - Generic Regulations</v>
          </cell>
          <cell r="I123">
            <v>0</v>
          </cell>
          <cell r="J123" t="str">
            <v>Dr</v>
          </cell>
        </row>
        <row r="124">
          <cell r="A124" t="str">
            <v>2390 - 0005</v>
          </cell>
          <cell r="B124" t="str">
            <v>Garnishment - Cordova Lake Dam</v>
          </cell>
          <cell r="I124">
            <v>0</v>
          </cell>
        </row>
        <row r="125">
          <cell r="A125" t="str">
            <v>2390 - 0006</v>
          </cell>
          <cell r="B125" t="str">
            <v>Garnishment - Round Lake Dam</v>
          </cell>
          <cell r="I125">
            <v>0</v>
          </cell>
          <cell r="J125" t="str">
            <v>Dr</v>
          </cell>
        </row>
        <row r="126">
          <cell r="A126" t="str">
            <v>2390 - 0007</v>
          </cell>
          <cell r="B126" t="str">
            <v>Garnishment - Kashabog Lake Dam</v>
          </cell>
          <cell r="I126">
            <v>0</v>
          </cell>
        </row>
        <row r="127">
          <cell r="A127" t="str">
            <v>2390 - 0008</v>
          </cell>
          <cell r="B127" t="str">
            <v>Garnishment - Hydro Plant</v>
          </cell>
          <cell r="I127">
            <v>0</v>
          </cell>
          <cell r="J127" t="str">
            <v>Dr</v>
          </cell>
        </row>
        <row r="128">
          <cell r="A128" t="str">
            <v>2390 - 0009</v>
          </cell>
          <cell r="B128" t="str">
            <v>Garnishment - McGeachie Conservation</v>
          </cell>
          <cell r="I128">
            <v>0</v>
          </cell>
        </row>
        <row r="129">
          <cell r="A129" t="str">
            <v>2390 - 0010</v>
          </cell>
          <cell r="B129" t="str">
            <v>Garnishment - Crowe Bridge Area</v>
          </cell>
          <cell r="I129">
            <v>0</v>
          </cell>
          <cell r="J129" t="str">
            <v>Dr</v>
          </cell>
        </row>
        <row r="130">
          <cell r="A130" t="str">
            <v>2390 - 0011</v>
          </cell>
          <cell r="B130" t="str">
            <v>Garnishment - Lands</v>
          </cell>
          <cell r="I130">
            <v>0</v>
          </cell>
        </row>
        <row r="131">
          <cell r="A131" t="str">
            <v>2390 - 0012</v>
          </cell>
          <cell r="B131" t="str">
            <v>Garnishment - Special Projects - Other</v>
          </cell>
          <cell r="G131" t="str">
            <v/>
          </cell>
          <cell r="H131" t="str">
            <v/>
          </cell>
          <cell r="I131">
            <v>0</v>
          </cell>
          <cell r="J131" t="str">
            <v>Dr</v>
          </cell>
        </row>
        <row r="132">
          <cell r="A132" t="str">
            <v>2600</v>
          </cell>
          <cell r="B132" t="str">
            <v>Deferred Revenue - Not Assigned to Departments</v>
          </cell>
          <cell r="I132">
            <v>96731.54</v>
          </cell>
        </row>
        <row r="133">
          <cell r="A133" t="str">
            <v>2800</v>
          </cell>
          <cell r="B133" t="str">
            <v>Bank advances - Not Assigned to Departments</v>
          </cell>
          <cell r="I133">
            <v>0</v>
          </cell>
          <cell r="J133" t="str">
            <v>Dr</v>
          </cell>
        </row>
        <row r="134">
          <cell r="A134" t="str">
            <v>3100</v>
          </cell>
          <cell r="B134" t="str">
            <v>Contingency Reserve - Not Assigned to Departments</v>
          </cell>
          <cell r="I134">
            <v>0</v>
          </cell>
        </row>
        <row r="135">
          <cell r="A135" t="str">
            <v>3110</v>
          </cell>
          <cell r="B135" t="str">
            <v>Crowe Bridge Cons Area reserve - Not Assigned to Departments</v>
          </cell>
          <cell r="I135">
            <v>0</v>
          </cell>
          <cell r="J135" t="str">
            <v>Cr</v>
          </cell>
        </row>
        <row r="136">
          <cell r="A136" t="str">
            <v>3120</v>
          </cell>
          <cell r="B136" t="str">
            <v>Equipment reserve - Not Assigned to Departments</v>
          </cell>
          <cell r="I136">
            <v>49730</v>
          </cell>
        </row>
        <row r="137">
          <cell r="A137" t="str">
            <v>3130</v>
          </cell>
          <cell r="B137" t="str">
            <v>Consol Hydro Shared Rev reserve - Not Assigned to Departments</v>
          </cell>
          <cell r="I137">
            <v>0</v>
          </cell>
          <cell r="J137" t="str">
            <v>Dr</v>
          </cell>
        </row>
        <row r="138">
          <cell r="A138" t="str">
            <v>3140</v>
          </cell>
          <cell r="B138" t="str">
            <v>C.A.P. reserve - Not Assigned to Departments</v>
          </cell>
          <cell r="I138">
            <v>34.58</v>
          </cell>
        </row>
        <row r="139">
          <cell r="A139" t="str">
            <v>3150</v>
          </cell>
          <cell r="B139" t="str">
            <v>General reserve - Not Assigned to Departments</v>
          </cell>
          <cell r="I139">
            <v>0</v>
          </cell>
          <cell r="J139" t="str">
            <v>Cr</v>
          </cell>
        </row>
        <row r="140">
          <cell r="A140" t="str">
            <v>3170</v>
          </cell>
          <cell r="B140" t="str">
            <v>McGeachie C.A. reserve - Not Assigned to Departments</v>
          </cell>
          <cell r="I140">
            <v>0</v>
          </cell>
        </row>
        <row r="141">
          <cell r="A141" t="str">
            <v>3180</v>
          </cell>
          <cell r="B141" t="str">
            <v>Agreement Forest reserve - Not Assigned to Departments</v>
          </cell>
          <cell r="I141">
            <v>0</v>
          </cell>
          <cell r="J141" t="str">
            <v>Dr</v>
          </cell>
        </row>
        <row r="142">
          <cell r="A142" t="str">
            <v>3200</v>
          </cell>
          <cell r="B142" t="str">
            <v>Equity in Capital Assets - Not Assigned to Departments</v>
          </cell>
          <cell r="I142">
            <v>0</v>
          </cell>
        </row>
        <row r="143">
          <cell r="A143" t="str">
            <v>3250</v>
          </cell>
          <cell r="B143" t="str">
            <v>Capital asset fund balance - Not Assigned to Departments</v>
          </cell>
          <cell r="I143">
            <v>742745</v>
          </cell>
          <cell r="J143" t="str">
            <v>Cr</v>
          </cell>
        </row>
        <row r="144">
          <cell r="A144" t="str">
            <v>3250 - 0001</v>
          </cell>
          <cell r="B144" t="str">
            <v>Capital asset fund balance - Administration</v>
          </cell>
          <cell r="I144">
            <v>0</v>
          </cell>
        </row>
        <row r="145">
          <cell r="A145" t="str">
            <v>3250 - 0002</v>
          </cell>
          <cell r="B145" t="str">
            <v>Capital asset fund balance - Operations</v>
          </cell>
          <cell r="I145">
            <v>0</v>
          </cell>
          <cell r="J145" t="str">
            <v>Dr</v>
          </cell>
        </row>
        <row r="146">
          <cell r="A146" t="str">
            <v>3250 - 0003</v>
          </cell>
          <cell r="B146" t="str">
            <v>Capital asset fund balance - Source Water Protection</v>
          </cell>
          <cell r="I146">
            <v>0</v>
          </cell>
        </row>
        <row r="147">
          <cell r="A147" t="str">
            <v>3250 - 0004</v>
          </cell>
          <cell r="B147" t="str">
            <v>Capital asset fund balance - Generic Regulations</v>
          </cell>
          <cell r="I147">
            <v>0</v>
          </cell>
          <cell r="J147" t="str">
            <v>Cr</v>
          </cell>
        </row>
        <row r="148">
          <cell r="A148" t="str">
            <v>3250 - 0005</v>
          </cell>
          <cell r="B148" t="str">
            <v>Capital asset fund balance - Cordova Lake Dam</v>
          </cell>
          <cell r="I148">
            <v>0</v>
          </cell>
        </row>
        <row r="149">
          <cell r="A149" t="str">
            <v>3250 - 0006</v>
          </cell>
          <cell r="B149" t="str">
            <v>Capital asset fund balance - Round Lake Dam</v>
          </cell>
          <cell r="I149">
            <v>0</v>
          </cell>
          <cell r="J149" t="str">
            <v>Dr</v>
          </cell>
        </row>
        <row r="150">
          <cell r="A150" t="str">
            <v>3250 - 0007</v>
          </cell>
          <cell r="B150" t="str">
            <v>Capital asset fund balance - Kashabog Lake Dam</v>
          </cell>
          <cell r="I150">
            <v>0</v>
          </cell>
        </row>
        <row r="151">
          <cell r="A151" t="str">
            <v>3250 - 0008</v>
          </cell>
          <cell r="B151" t="str">
            <v>Capital asset fund balance - Hydro Plant</v>
          </cell>
          <cell r="I151">
            <v>0</v>
          </cell>
          <cell r="J151" t="str">
            <v>Cr</v>
          </cell>
        </row>
        <row r="152">
          <cell r="A152" t="str">
            <v>3250 - 0009</v>
          </cell>
          <cell r="B152" t="str">
            <v>Capital asset fund balance - McGeachie Conservation</v>
          </cell>
          <cell r="I152">
            <v>0</v>
          </cell>
        </row>
        <row r="153">
          <cell r="A153" t="str">
            <v>3250 - 0010</v>
          </cell>
          <cell r="B153" t="str">
            <v>Capital asset fund balance - Crowe Bridge Area</v>
          </cell>
          <cell r="I153">
            <v>0</v>
          </cell>
          <cell r="J153" t="str">
            <v>Dr</v>
          </cell>
        </row>
        <row r="154">
          <cell r="A154" t="str">
            <v>3250 - 0011</v>
          </cell>
          <cell r="B154" t="str">
            <v>Capital asset fund balance - Lands</v>
          </cell>
          <cell r="I154">
            <v>0</v>
          </cell>
        </row>
        <row r="155">
          <cell r="A155" t="str">
            <v>3250 - 0012</v>
          </cell>
          <cell r="B155" t="str">
            <v>Capital asset fund balance - Special Projects - Other</v>
          </cell>
          <cell r="G155" t="str">
            <v/>
          </cell>
          <cell r="H155" t="str">
            <v/>
          </cell>
          <cell r="I155">
            <v>0</v>
          </cell>
          <cell r="J155" t="str">
            <v>Cr</v>
          </cell>
        </row>
        <row r="156">
          <cell r="A156" t="str">
            <v>3350</v>
          </cell>
          <cell r="B156" t="str">
            <v>General Surplus - Not Assigned to Departments</v>
          </cell>
          <cell r="I156">
            <v>1278024.6000000001</v>
          </cell>
        </row>
        <row r="157">
          <cell r="A157" t="str">
            <v>3350 - 0001</v>
          </cell>
          <cell r="B157" t="str">
            <v>General Surplus - Administration</v>
          </cell>
          <cell r="I157">
            <v>3839913.82</v>
          </cell>
          <cell r="J157" t="str">
            <v>Cr</v>
          </cell>
        </row>
        <row r="158">
          <cell r="A158" t="str">
            <v>3350 - 0002</v>
          </cell>
          <cell r="B158" t="str">
            <v>General Surplus - Operations</v>
          </cell>
          <cell r="I158">
            <v>3339532.73</v>
          </cell>
        </row>
        <row r="159">
          <cell r="A159" t="str">
            <v>3350 - 0003</v>
          </cell>
          <cell r="B159" t="str">
            <v>General Surplus - Source Water Protection</v>
          </cell>
          <cell r="I159">
            <v>68182.880000000005</v>
          </cell>
          <cell r="J159" t="str">
            <v>Cr</v>
          </cell>
        </row>
        <row r="160">
          <cell r="A160" t="str">
            <v>3350 - 0004</v>
          </cell>
          <cell r="B160" t="str">
            <v>General Surplus - Generic Regulations</v>
          </cell>
          <cell r="I160">
            <v>290183.78999999998</v>
          </cell>
        </row>
        <row r="161">
          <cell r="A161" t="str">
            <v>3350 - 0005</v>
          </cell>
          <cell r="B161" t="str">
            <v>General Surplus - Cordova Lake Dam</v>
          </cell>
          <cell r="I161">
            <v>23127.88</v>
          </cell>
          <cell r="J161" t="str">
            <v>Cr</v>
          </cell>
        </row>
        <row r="162">
          <cell r="A162" t="str">
            <v>3350 - 0006</v>
          </cell>
          <cell r="B162" t="str">
            <v>General Surplus - Round Lake Dam</v>
          </cell>
          <cell r="I162">
            <v>13850.17</v>
          </cell>
        </row>
        <row r="163">
          <cell r="A163" t="str">
            <v>3350 - 0007</v>
          </cell>
          <cell r="B163" t="str">
            <v>General Surplus - Kashabog Lake Dam</v>
          </cell>
          <cell r="I163">
            <v>26820.09</v>
          </cell>
          <cell r="J163" t="str">
            <v>Cr</v>
          </cell>
        </row>
        <row r="164">
          <cell r="A164" t="str">
            <v>3350 - 0008</v>
          </cell>
          <cell r="B164" t="str">
            <v>General Surplus - Hydro Plant</v>
          </cell>
          <cell r="I164">
            <v>254361.35</v>
          </cell>
        </row>
        <row r="165">
          <cell r="A165" t="str">
            <v>3350 - 0009</v>
          </cell>
          <cell r="B165" t="str">
            <v>General Surplus - McGeachie Conservation</v>
          </cell>
          <cell r="I165">
            <v>7430.89</v>
          </cell>
          <cell r="J165" t="str">
            <v>Cr</v>
          </cell>
        </row>
        <row r="166">
          <cell r="A166" t="str">
            <v>3350 - 0010</v>
          </cell>
          <cell r="B166" t="str">
            <v>General Surplus - Crowe Bridge Area</v>
          </cell>
          <cell r="I166">
            <v>8300.65</v>
          </cell>
        </row>
        <row r="167">
          <cell r="A167" t="str">
            <v>3350 - 0011</v>
          </cell>
          <cell r="B167" t="str">
            <v>General Surplus - Lands</v>
          </cell>
          <cell r="I167">
            <v>11862.49</v>
          </cell>
          <cell r="J167" t="str">
            <v>Cr</v>
          </cell>
        </row>
        <row r="168">
          <cell r="A168" t="str">
            <v>3350 - 0012</v>
          </cell>
          <cell r="B168" t="str">
            <v>General Surplus - Special Projects - Other</v>
          </cell>
          <cell r="I168">
            <v>73642.100000000006</v>
          </cell>
        </row>
        <row r="169">
          <cell r="A169" t="str">
            <v>3350 - 0013</v>
          </cell>
          <cell r="B169" t="str">
            <v>General Surplus - Risk Management Official</v>
          </cell>
          <cell r="I169">
            <v>33018.199999999997</v>
          </cell>
          <cell r="J169" t="str">
            <v>Cr</v>
          </cell>
        </row>
        <row r="170">
          <cell r="A170" t="str">
            <v>3350 - 0014</v>
          </cell>
          <cell r="B170" t="str">
            <v>General Surplus - Lower Trent Job Share</v>
          </cell>
          <cell r="G170" t="str">
            <v/>
          </cell>
          <cell r="H170" t="str">
            <v/>
          </cell>
          <cell r="I170">
            <v>469.2</v>
          </cell>
        </row>
        <row r="171">
          <cell r="A171" t="str">
            <v>4005</v>
          </cell>
          <cell r="B171" t="str">
            <v>Provincial Grant - Operations - Not Assigned to Departments</v>
          </cell>
          <cell r="I171">
            <v>0</v>
          </cell>
          <cell r="J171" t="str">
            <v>Cr</v>
          </cell>
        </row>
        <row r="172">
          <cell r="A172" t="str">
            <v>4010</v>
          </cell>
          <cell r="B172" t="str">
            <v>Provinicial Grant - Capital - Not Assigned to Departments</v>
          </cell>
          <cell r="I172">
            <v>0</v>
          </cell>
        </row>
        <row r="173">
          <cell r="A173" t="str">
            <v>4015</v>
          </cell>
          <cell r="B173" t="str">
            <v>Provincial Grant - other - Not Assigned to Departments</v>
          </cell>
          <cell r="I173">
            <v>0</v>
          </cell>
          <cell r="J173" t="str">
            <v>Cr</v>
          </cell>
        </row>
        <row r="174">
          <cell r="A174" t="str">
            <v>4100</v>
          </cell>
          <cell r="B174" t="str">
            <v>Levies - Operations - Not Assigned to Departments</v>
          </cell>
          <cell r="I174">
            <v>0</v>
          </cell>
        </row>
        <row r="175">
          <cell r="A175" t="str">
            <v>4100 - 0001</v>
          </cell>
          <cell r="B175" t="str">
            <v>Levies - Operations - Administration</v>
          </cell>
          <cell r="I175">
            <v>0</v>
          </cell>
          <cell r="J175" t="str">
            <v>Cr</v>
          </cell>
          <cell r="K175" t="str">
            <v>levy rcvd</v>
          </cell>
          <cell r="L175">
            <v>735546.22</v>
          </cell>
        </row>
        <row r="176">
          <cell r="A176" t="str">
            <v>4100 - 0002</v>
          </cell>
          <cell r="B176" t="str">
            <v>Levies - Operations - Operations</v>
          </cell>
          <cell r="I176">
            <v>604287.21</v>
          </cell>
          <cell r="K176" t="str">
            <v>tot budget</v>
          </cell>
          <cell r="L176">
            <v>745067</v>
          </cell>
        </row>
        <row r="177">
          <cell r="A177" t="str">
            <v>4100 - 0003</v>
          </cell>
          <cell r="B177" t="str">
            <v>Levies - Operations - Special Projects</v>
          </cell>
          <cell r="I177">
            <v>5010.1499999999996</v>
          </cell>
        </row>
        <row r="178">
          <cell r="A178" t="str">
            <v>4100 - 0004</v>
          </cell>
          <cell r="B178" t="str">
            <v>Levies - Operations - Generic Regulations</v>
          </cell>
          <cell r="I178">
            <v>0</v>
          </cell>
          <cell r="J178" t="str">
            <v>Cr</v>
          </cell>
          <cell r="K178" t="str">
            <v>water</v>
          </cell>
          <cell r="L178">
            <v>612109</v>
          </cell>
        </row>
        <row r="179">
          <cell r="A179" t="str">
            <v>4100 - 0011</v>
          </cell>
          <cell r="B179" t="str">
            <v>Levies - Operations - Lands</v>
          </cell>
          <cell r="G179" t="str">
            <v/>
          </cell>
          <cell r="H179" t="str">
            <v/>
          </cell>
          <cell r="I179">
            <v>10164.43</v>
          </cell>
          <cell r="K179" t="str">
            <v>lands</v>
          </cell>
          <cell r="L179">
            <v>10296</v>
          </cell>
        </row>
        <row r="180">
          <cell r="A180" t="str">
            <v>4110</v>
          </cell>
          <cell r="B180" t="str">
            <v>Levies - Capital - Not Assigned to Departments</v>
          </cell>
          <cell r="I180">
            <v>58739.68</v>
          </cell>
          <cell r="J180" t="str">
            <v>Cr</v>
          </cell>
          <cell r="K180" t="str">
            <v>sp proj</v>
          </cell>
          <cell r="L180">
            <v>5075</v>
          </cell>
        </row>
        <row r="181">
          <cell r="A181" t="str">
            <v>4130</v>
          </cell>
          <cell r="B181" t="str">
            <v>Wood Sales - Not Assigned to Departments</v>
          </cell>
          <cell r="I181">
            <v>0</v>
          </cell>
          <cell r="K181" t="str">
            <v>capital</v>
          </cell>
          <cell r="L181">
            <v>59500</v>
          </cell>
        </row>
        <row r="182">
          <cell r="A182" t="str">
            <v>4136</v>
          </cell>
          <cell r="B182" t="str">
            <v>Gen Regs-Watershed Advisory Hearing - Not Assigned to Departments</v>
          </cell>
          <cell r="I182">
            <v>0</v>
          </cell>
          <cell r="J182" t="str">
            <v>Cr</v>
          </cell>
          <cell r="K182" t="str">
            <v>infrastructure</v>
          </cell>
          <cell r="L182">
            <v>25000</v>
          </cell>
        </row>
        <row r="183">
          <cell r="A183" t="str">
            <v>4136 - 0004</v>
          </cell>
          <cell r="B183" t="str">
            <v>Gen Regs-Watershed Advisory Hearing - Generic Regulations</v>
          </cell>
          <cell r="G183" t="str">
            <v/>
          </cell>
          <cell r="H183" t="str">
            <v/>
          </cell>
          <cell r="I183">
            <v>0</v>
          </cell>
          <cell r="K183" t="str">
            <v>asset replacement</v>
          </cell>
          <cell r="L183">
            <v>33087</v>
          </cell>
        </row>
        <row r="184">
          <cell r="A184" t="str">
            <v>4137</v>
          </cell>
          <cell r="B184" t="str">
            <v>Generic Regn's - Severance Review - Not Assigned to Departments</v>
          </cell>
          <cell r="I184">
            <v>0</v>
          </cell>
          <cell r="J184" t="str">
            <v>Cr</v>
          </cell>
        </row>
        <row r="185">
          <cell r="A185" t="str">
            <v>4137 - 0004</v>
          </cell>
          <cell r="B185" t="str">
            <v>Generic Regn's - Severance Review - Generic Regulations</v>
          </cell>
          <cell r="G185" t="str">
            <v/>
          </cell>
          <cell r="H185" t="str">
            <v/>
          </cell>
          <cell r="I185">
            <v>0</v>
          </cell>
        </row>
        <row r="186">
          <cell r="A186" t="str">
            <v>4138</v>
          </cell>
          <cell r="B186" t="str">
            <v>Generic Reg'ns - Full Property App. - Not Assigned to Departments</v>
          </cell>
          <cell r="I186">
            <v>0</v>
          </cell>
          <cell r="J186" t="str">
            <v>Cr</v>
          </cell>
        </row>
        <row r="187">
          <cell r="A187" t="str">
            <v>4138 - 0004</v>
          </cell>
          <cell r="B187" t="str">
            <v>Generic Reg'ns - Full Property App. - Generic Regulations</v>
          </cell>
          <cell r="G187" t="str">
            <v/>
          </cell>
          <cell r="H187" t="str">
            <v/>
          </cell>
          <cell r="I187">
            <v>0</v>
          </cell>
        </row>
        <row r="188">
          <cell r="A188" t="str">
            <v>4139</v>
          </cell>
          <cell r="B188" t="str">
            <v>Generic Reg'ns - Misc - Not Assigned to Departments</v>
          </cell>
          <cell r="I188">
            <v>0</v>
          </cell>
          <cell r="J188" t="str">
            <v>Cr</v>
          </cell>
        </row>
        <row r="189">
          <cell r="A189" t="str">
            <v>4139 - 0004</v>
          </cell>
          <cell r="B189" t="str">
            <v>Generic Reg'ns - Misc - Generic Regulations</v>
          </cell>
          <cell r="G189" t="str">
            <v/>
          </cell>
          <cell r="H189" t="str">
            <v/>
          </cell>
          <cell r="I189">
            <v>0</v>
          </cell>
        </row>
        <row r="190">
          <cell r="A190" t="str">
            <v>4140</v>
          </cell>
          <cell r="B190" t="str">
            <v>Generic Reg'ns - Minor Work App. - Not Assigned to Departments</v>
          </cell>
          <cell r="I190">
            <v>0</v>
          </cell>
        </row>
        <row r="191">
          <cell r="A191" t="str">
            <v>4140 - 0004</v>
          </cell>
          <cell r="B191" t="str">
            <v>Generic Reg'ns - Minor Work App. - Generic Regulations</v>
          </cell>
          <cell r="G191" t="str">
            <v/>
          </cell>
          <cell r="H191" t="str">
            <v/>
          </cell>
          <cell r="I191">
            <v>0</v>
          </cell>
          <cell r="J191" t="str">
            <v>Cr</v>
          </cell>
        </row>
        <row r="192">
          <cell r="A192" t="str">
            <v>4141</v>
          </cell>
          <cell r="B192" t="str">
            <v>Generic Reg'ns - Basic Work App - Not Assigned to Departments</v>
          </cell>
          <cell r="I192">
            <v>0</v>
          </cell>
        </row>
        <row r="193">
          <cell r="A193" t="str">
            <v>4141 - 0004</v>
          </cell>
          <cell r="B193" t="str">
            <v>Generic Reg'ns - Basic Work App - Generic Regulations</v>
          </cell>
          <cell r="G193" t="str">
            <v/>
          </cell>
          <cell r="H193" t="str">
            <v/>
          </cell>
          <cell r="I193">
            <v>0</v>
          </cell>
          <cell r="J193" t="str">
            <v>Cr</v>
          </cell>
        </row>
        <row r="194">
          <cell r="A194" t="str">
            <v>4142</v>
          </cell>
          <cell r="B194" t="str">
            <v>Generic Reg'ns - Standard Work App - Not Assigned to Departments</v>
          </cell>
          <cell r="I194">
            <v>0</v>
          </cell>
        </row>
        <row r="195">
          <cell r="A195" t="str">
            <v>4142 - 0004</v>
          </cell>
          <cell r="B195" t="str">
            <v>Generic Reg'ns - Standard Work App - Generic Regulations</v>
          </cell>
          <cell r="G195" t="str">
            <v/>
          </cell>
          <cell r="H195" t="str">
            <v/>
          </cell>
          <cell r="I195">
            <v>0</v>
          </cell>
          <cell r="J195" t="str">
            <v>Cr</v>
          </cell>
        </row>
        <row r="196">
          <cell r="A196" t="str">
            <v>4143</v>
          </cell>
          <cell r="B196" t="str">
            <v>Generic Reg'ns - Major Work App - Not Assigned to Departments</v>
          </cell>
          <cell r="I196">
            <v>0</v>
          </cell>
        </row>
        <row r="197">
          <cell r="A197" t="str">
            <v>4143 - 0004</v>
          </cell>
          <cell r="B197" t="str">
            <v>Generic Reg'ns - Major Work App - Generic Regulations</v>
          </cell>
          <cell r="G197" t="str">
            <v/>
          </cell>
          <cell r="H197" t="str">
            <v/>
          </cell>
          <cell r="I197">
            <v>0</v>
          </cell>
          <cell r="J197" t="str">
            <v>Cr</v>
          </cell>
        </row>
        <row r="198">
          <cell r="A198" t="str">
            <v>4144</v>
          </cell>
          <cell r="B198" t="str">
            <v>Generic Reg'ns - Permit Amendment - Not Assigned to Departments</v>
          </cell>
          <cell r="I198">
            <v>0</v>
          </cell>
        </row>
        <row r="199">
          <cell r="A199" t="str">
            <v>4144 - 0004</v>
          </cell>
          <cell r="B199" t="str">
            <v>Generic Reg'ns - Permit Amendment - Generic Regulations</v>
          </cell>
          <cell r="G199" t="str">
            <v/>
          </cell>
          <cell r="H199" t="str">
            <v/>
          </cell>
          <cell r="I199">
            <v>0</v>
          </cell>
          <cell r="J199" t="str">
            <v>Cr</v>
          </cell>
        </row>
        <row r="200">
          <cell r="A200" t="str">
            <v>4145</v>
          </cell>
          <cell r="B200" t="str">
            <v>Generic Reg'ns - Survey - Not Assigned to Departments</v>
          </cell>
          <cell r="I200">
            <v>0</v>
          </cell>
        </row>
        <row r="201">
          <cell r="A201" t="str">
            <v>4145 - 0004</v>
          </cell>
          <cell r="B201" t="str">
            <v>Generic Reg'ns - Survey - Generic Regulations</v>
          </cell>
          <cell r="G201" t="str">
            <v/>
          </cell>
          <cell r="H201" t="str">
            <v/>
          </cell>
          <cell r="I201">
            <v>0</v>
          </cell>
          <cell r="J201" t="str">
            <v>Cr</v>
          </cell>
        </row>
        <row r="202">
          <cell r="A202" t="str">
            <v>4146</v>
          </cell>
          <cell r="B202" t="str">
            <v>Generic Reg'ns - Lawyers Enquiries - Not Assigned to Departments</v>
          </cell>
          <cell r="I202">
            <v>0</v>
          </cell>
        </row>
        <row r="203">
          <cell r="A203" t="str">
            <v>4146 - 0004</v>
          </cell>
          <cell r="B203" t="str">
            <v>Generic Reg'ns - Lawyers Enquiries - Generic Regulations</v>
          </cell>
          <cell r="G203" t="str">
            <v/>
          </cell>
          <cell r="H203" t="str">
            <v/>
          </cell>
          <cell r="I203">
            <v>0</v>
          </cell>
          <cell r="J203" t="str">
            <v>Cr</v>
          </cell>
        </row>
        <row r="204">
          <cell r="A204" t="str">
            <v>4147</v>
          </cell>
          <cell r="B204" t="str">
            <v>Generic Reg'ns - Technical services - Not Assigned to Departments</v>
          </cell>
          <cell r="I204">
            <v>0</v>
          </cell>
        </row>
        <row r="205">
          <cell r="A205" t="str">
            <v>4147 - 0004</v>
          </cell>
          <cell r="B205" t="str">
            <v>Generic Reg'ns - Technical services - Generic Regulations</v>
          </cell>
          <cell r="G205" t="str">
            <v/>
          </cell>
          <cell r="H205" t="str">
            <v/>
          </cell>
          <cell r="I205">
            <v>0</v>
          </cell>
          <cell r="J205" t="str">
            <v>Cr</v>
          </cell>
        </row>
        <row r="206">
          <cell r="A206" t="str">
            <v>4148</v>
          </cell>
          <cell r="B206" t="str">
            <v>Generic Reg'ns - Infractions - Not Assigned to Departments</v>
          </cell>
          <cell r="I206">
            <v>0</v>
          </cell>
        </row>
        <row r="207">
          <cell r="A207" t="str">
            <v>4148 - 0004</v>
          </cell>
          <cell r="B207" t="str">
            <v>Generic Reg'ns - Infractions - Generic Regulations</v>
          </cell>
          <cell r="G207" t="str">
            <v/>
          </cell>
          <cell r="H207" t="str">
            <v/>
          </cell>
          <cell r="I207">
            <v>0</v>
          </cell>
          <cell r="J207" t="str">
            <v>Cr</v>
          </cell>
        </row>
        <row r="208">
          <cell r="A208" t="str">
            <v>4149</v>
          </cell>
          <cell r="B208" t="str">
            <v>Generic Reg'ns - Subdivisions - Not Assigned to Departments</v>
          </cell>
          <cell r="I208">
            <v>0</v>
          </cell>
        </row>
        <row r="209">
          <cell r="A209" t="str">
            <v>4149 - 0004</v>
          </cell>
          <cell r="B209" t="str">
            <v>Generic Reg'ns - Subdivisions - Generic Regulations</v>
          </cell>
          <cell r="G209" t="str">
            <v/>
          </cell>
          <cell r="H209" t="str">
            <v/>
          </cell>
          <cell r="I209">
            <v>0</v>
          </cell>
          <cell r="J209" t="str">
            <v>Cr</v>
          </cell>
        </row>
        <row r="210">
          <cell r="A210" t="str">
            <v>4150</v>
          </cell>
          <cell r="B210" t="str">
            <v>Capital - Special Benefitting - Not Assigned to Departments</v>
          </cell>
          <cell r="I210">
            <v>0</v>
          </cell>
        </row>
        <row r="211">
          <cell r="A211" t="str">
            <v>4160</v>
          </cell>
          <cell r="B211" t="str">
            <v>Source Water Protection - Not Assigned to Departments</v>
          </cell>
          <cell r="I211">
            <v>0</v>
          </cell>
          <cell r="J211" t="str">
            <v>Cr</v>
          </cell>
        </row>
        <row r="212">
          <cell r="A212" t="str">
            <v>4160 - 0003</v>
          </cell>
          <cell r="B212" t="str">
            <v>Source Water Protection - Source Water Protection</v>
          </cell>
          <cell r="G212" t="str">
            <v/>
          </cell>
          <cell r="H212" t="str">
            <v/>
          </cell>
          <cell r="I212">
            <v>35270.269999999997</v>
          </cell>
        </row>
        <row r="213">
          <cell r="A213" t="str">
            <v>4163</v>
          </cell>
          <cell r="B213" t="str">
            <v>Risk Management Official Services - Not Assigned to Departments</v>
          </cell>
          <cell r="I213">
            <v>0</v>
          </cell>
          <cell r="J213" t="str">
            <v>Cr</v>
          </cell>
        </row>
        <row r="214">
          <cell r="A214" t="str">
            <v>4163 - 0001</v>
          </cell>
          <cell r="B214" t="str">
            <v>Risk Management Official Services - Administration</v>
          </cell>
          <cell r="I214">
            <v>0</v>
          </cell>
        </row>
        <row r="215">
          <cell r="A215" t="str">
            <v>4163 - 0003</v>
          </cell>
          <cell r="B215" t="str">
            <v>Risk Management Official Services - Source Water Protection</v>
          </cell>
          <cell r="I215">
            <v>0</v>
          </cell>
          <cell r="J215" t="str">
            <v>Cr</v>
          </cell>
        </row>
        <row r="216">
          <cell r="A216" t="str">
            <v>4163 - 0013</v>
          </cell>
          <cell r="B216" t="str">
            <v>Risk Management Official Services - Risk Management Official</v>
          </cell>
          <cell r="G216" t="str">
            <v/>
          </cell>
          <cell r="H216" t="str">
            <v/>
          </cell>
          <cell r="I216">
            <v>0</v>
          </cell>
        </row>
        <row r="217">
          <cell r="A217" t="str">
            <v>4165</v>
          </cell>
          <cell r="B217" t="str">
            <v>PGMN/PWQMN Monitoring Programs - Not Assigned to Departments</v>
          </cell>
          <cell r="I217">
            <v>0</v>
          </cell>
          <cell r="J217" t="str">
            <v>Cr</v>
          </cell>
        </row>
        <row r="218">
          <cell r="A218" t="str">
            <v>4165 - 0001</v>
          </cell>
          <cell r="B218" t="str">
            <v>PGMN/PWQMN Monitoring Programs - Administration</v>
          </cell>
          <cell r="I218">
            <v>0</v>
          </cell>
        </row>
        <row r="219">
          <cell r="A219" t="str">
            <v>4165 - 0002</v>
          </cell>
          <cell r="B219" t="str">
            <v>PGMN/PWQMN Monitoring Programs - Operations</v>
          </cell>
          <cell r="G219" t="str">
            <v/>
          </cell>
          <cell r="H219" t="str">
            <v/>
          </cell>
          <cell r="I219">
            <v>0</v>
          </cell>
          <cell r="J219" t="str">
            <v>Cr</v>
          </cell>
        </row>
        <row r="220">
          <cell r="A220" t="str">
            <v>4170</v>
          </cell>
          <cell r="B220" t="str">
            <v>OBBN Regional Project - Not Assigned to Departments</v>
          </cell>
          <cell r="I220">
            <v>0</v>
          </cell>
        </row>
        <row r="221">
          <cell r="A221" t="str">
            <v>4170 - 0001</v>
          </cell>
          <cell r="B221" t="str">
            <v>OBBN Regional Project - Administration</v>
          </cell>
          <cell r="G221" t="str">
            <v/>
          </cell>
          <cell r="H221" t="str">
            <v/>
          </cell>
          <cell r="I221">
            <v>0</v>
          </cell>
          <cell r="J221" t="str">
            <v>Cr</v>
          </cell>
        </row>
        <row r="222">
          <cell r="A222" t="str">
            <v>4172</v>
          </cell>
          <cell r="B222" t="str">
            <v>Benthics Services Agreements - Not Assigned to Departments</v>
          </cell>
          <cell r="I222">
            <v>0</v>
          </cell>
        </row>
        <row r="223">
          <cell r="A223" t="str">
            <v>4172 - 0001</v>
          </cell>
          <cell r="B223" t="str">
            <v>Benthics Services Agreements - Administration</v>
          </cell>
          <cell r="I223">
            <v>0</v>
          </cell>
          <cell r="J223" t="str">
            <v>Cr</v>
          </cell>
        </row>
        <row r="224">
          <cell r="A224" t="str">
            <v>4172 - 0003</v>
          </cell>
          <cell r="B224" t="str">
            <v>Benthics Services Agreements - Source Water Protection</v>
          </cell>
          <cell r="I224">
            <v>0</v>
          </cell>
        </row>
        <row r="225">
          <cell r="A225" t="str">
            <v>4172 - 0012</v>
          </cell>
          <cell r="B225" t="str">
            <v>Benthics Services Agreements - Special Projects - Other</v>
          </cell>
          <cell r="G225" t="str">
            <v/>
          </cell>
          <cell r="H225" t="str">
            <v/>
          </cell>
          <cell r="I225">
            <v>0</v>
          </cell>
          <cell r="J225" t="str">
            <v>Cr</v>
          </cell>
        </row>
        <row r="226">
          <cell r="A226" t="str">
            <v>4175</v>
          </cell>
          <cell r="B226" t="str">
            <v>OBBN ID Project - Not Assigned to Departments</v>
          </cell>
          <cell r="I226">
            <v>0</v>
          </cell>
        </row>
        <row r="227">
          <cell r="A227" t="str">
            <v>4175 - 0001</v>
          </cell>
          <cell r="B227" t="str">
            <v>OBBN ID Project - Administration</v>
          </cell>
          <cell r="I227">
            <v>0</v>
          </cell>
          <cell r="J227" t="str">
            <v>Cr</v>
          </cell>
        </row>
        <row r="228">
          <cell r="A228" t="str">
            <v>4175 - 0002</v>
          </cell>
          <cell r="B228" t="str">
            <v>OBBN ID Project - Operations</v>
          </cell>
          <cell r="I228">
            <v>0</v>
          </cell>
        </row>
        <row r="229">
          <cell r="A229" t="str">
            <v>4175 - 0003</v>
          </cell>
          <cell r="B229" t="str">
            <v>OBBN ID Project - Source Water Protection</v>
          </cell>
          <cell r="I229">
            <v>0</v>
          </cell>
          <cell r="J229" t="str">
            <v>Cr</v>
          </cell>
        </row>
        <row r="230">
          <cell r="A230" t="str">
            <v>4175 - 0004</v>
          </cell>
          <cell r="B230" t="str">
            <v>OBBN ID Project - Generic Regulations</v>
          </cell>
          <cell r="I230">
            <v>0</v>
          </cell>
        </row>
        <row r="231">
          <cell r="A231" t="str">
            <v>4175 - 0005</v>
          </cell>
          <cell r="B231" t="str">
            <v>OBBN ID Project - Cordova Lake Dam</v>
          </cell>
          <cell r="I231">
            <v>0</v>
          </cell>
          <cell r="J231" t="str">
            <v>Cr</v>
          </cell>
        </row>
        <row r="232">
          <cell r="A232" t="str">
            <v>4175 - 0006</v>
          </cell>
          <cell r="B232" t="str">
            <v>OBBN ID Project - Round Lake Dam</v>
          </cell>
          <cell r="I232">
            <v>0</v>
          </cell>
        </row>
        <row r="233">
          <cell r="A233" t="str">
            <v>4175 - 0007</v>
          </cell>
          <cell r="B233" t="str">
            <v>OBBN ID Project - Kashabog Lake Dam</v>
          </cell>
          <cell r="I233">
            <v>0</v>
          </cell>
          <cell r="J233" t="str">
            <v>Cr</v>
          </cell>
        </row>
        <row r="234">
          <cell r="A234" t="str">
            <v>4175 - 0008</v>
          </cell>
          <cell r="B234" t="str">
            <v>OBBN ID Project - Hydro Plant</v>
          </cell>
          <cell r="I234">
            <v>0</v>
          </cell>
        </row>
        <row r="235">
          <cell r="A235" t="str">
            <v>4175 - 0009</v>
          </cell>
          <cell r="B235" t="str">
            <v>OBBN ID Project - McGeachie Conservation</v>
          </cell>
          <cell r="I235">
            <v>0</v>
          </cell>
        </row>
        <row r="236">
          <cell r="A236" t="str">
            <v>4175 - 0010</v>
          </cell>
          <cell r="B236" t="str">
            <v>OBBN ID Project - Crowe Bridge Area</v>
          </cell>
          <cell r="I236">
            <v>0</v>
          </cell>
          <cell r="J236" t="str">
            <v>Cr</v>
          </cell>
        </row>
        <row r="237">
          <cell r="A237" t="str">
            <v>4175 - 0011</v>
          </cell>
          <cell r="B237" t="str">
            <v>OBBN ID Project - Lands</v>
          </cell>
          <cell r="I237">
            <v>0</v>
          </cell>
        </row>
        <row r="238">
          <cell r="A238" t="str">
            <v>4175 - 0012</v>
          </cell>
          <cell r="B238" t="str">
            <v>OBBN ID Project - Special Projects - Other</v>
          </cell>
          <cell r="G238" t="str">
            <v/>
          </cell>
          <cell r="H238" t="str">
            <v/>
          </cell>
          <cell r="I238">
            <v>0</v>
          </cell>
          <cell r="J238" t="str">
            <v>Cr</v>
          </cell>
        </row>
        <row r="239">
          <cell r="A239" t="str">
            <v>4180</v>
          </cell>
          <cell r="B239" t="str">
            <v>General Projects - Not Assigned to Departments</v>
          </cell>
          <cell r="I239">
            <v>0</v>
          </cell>
        </row>
        <row r="240">
          <cell r="A240" t="str">
            <v>4180 - 0001</v>
          </cell>
          <cell r="B240" t="str">
            <v>General Projects - Administration</v>
          </cell>
          <cell r="I240">
            <v>0</v>
          </cell>
          <cell r="J240" t="str">
            <v>Cr</v>
          </cell>
        </row>
        <row r="241">
          <cell r="A241" t="str">
            <v>4180 - 0002</v>
          </cell>
          <cell r="B241" t="str">
            <v>General Projects - Operations</v>
          </cell>
          <cell r="I241">
            <v>0</v>
          </cell>
        </row>
        <row r="242">
          <cell r="A242" t="str">
            <v>4180 - 0003</v>
          </cell>
          <cell r="B242" t="str">
            <v>General Projects - Source Water Protection</v>
          </cell>
          <cell r="I242">
            <v>0</v>
          </cell>
          <cell r="J242" t="str">
            <v>Cr</v>
          </cell>
        </row>
        <row r="243">
          <cell r="A243" t="str">
            <v>4180 - 0009</v>
          </cell>
          <cell r="B243" t="str">
            <v>General Projects - McGeachie Conservation</v>
          </cell>
          <cell r="G243" t="str">
            <v/>
          </cell>
          <cell r="H243" t="str">
            <v/>
          </cell>
          <cell r="I243">
            <v>0</v>
          </cell>
        </row>
        <row r="244">
          <cell r="A244" t="str">
            <v>4200</v>
          </cell>
          <cell r="B244" t="str">
            <v>Rent Revenue - Not Assigned to Departments</v>
          </cell>
          <cell r="I244">
            <v>0</v>
          </cell>
          <cell r="J244" t="str">
            <v>Cr</v>
          </cell>
        </row>
        <row r="245">
          <cell r="A245" t="str">
            <v>4200 - 0001</v>
          </cell>
          <cell r="B245" t="str">
            <v>Rent Revenue - Administration</v>
          </cell>
          <cell r="I245">
            <v>0</v>
          </cell>
        </row>
        <row r="246">
          <cell r="A246" t="str">
            <v>4200 - 0008</v>
          </cell>
          <cell r="B246" t="str">
            <v>Rent Revenue - Hydro Plant</v>
          </cell>
          <cell r="I246">
            <v>0</v>
          </cell>
          <cell r="J246" t="str">
            <v>Cr</v>
          </cell>
        </row>
        <row r="247">
          <cell r="A247" t="str">
            <v>4200 - 0009</v>
          </cell>
          <cell r="B247" t="str">
            <v>Rent Revenue - McGeachie Conservation</v>
          </cell>
          <cell r="I247">
            <v>10126.5</v>
          </cell>
        </row>
        <row r="248">
          <cell r="A248" t="str">
            <v>4200 - 0010</v>
          </cell>
          <cell r="B248" t="str">
            <v>Rent Revenue - Crowe Bridge Area</v>
          </cell>
          <cell r="G248" t="str">
            <v/>
          </cell>
          <cell r="H248" t="str">
            <v/>
          </cell>
          <cell r="I248">
            <v>0</v>
          </cell>
          <cell r="J248" t="str">
            <v>Cr</v>
          </cell>
        </row>
        <row r="249">
          <cell r="A249" t="str">
            <v>4210</v>
          </cell>
          <cell r="B249" t="str">
            <v>Cottage Security Deposit - Not Assigned to Departments</v>
          </cell>
          <cell r="I249">
            <v>0</v>
          </cell>
        </row>
        <row r="250">
          <cell r="A250" t="str">
            <v>4210 - 0009</v>
          </cell>
          <cell r="B250" t="str">
            <v>Cottage Security Deposit - McGeachie Conservation</v>
          </cell>
          <cell r="G250" t="str">
            <v/>
          </cell>
          <cell r="H250" t="str">
            <v/>
          </cell>
          <cell r="I250">
            <v>2000</v>
          </cell>
          <cell r="J250" t="str">
            <v>Cr</v>
          </cell>
        </row>
        <row r="251">
          <cell r="A251" t="str">
            <v>4240</v>
          </cell>
          <cell r="B251" t="str">
            <v>MNR Funding - Not Assigned to Departments</v>
          </cell>
          <cell r="I251">
            <v>0</v>
          </cell>
        </row>
        <row r="252">
          <cell r="A252" t="str">
            <v>4240 - 0002</v>
          </cell>
          <cell r="B252" t="str">
            <v>MNR Funding - Operations</v>
          </cell>
          <cell r="I252">
            <v>21000</v>
          </cell>
          <cell r="J252" t="str">
            <v>Cr</v>
          </cell>
        </row>
        <row r="253">
          <cell r="A253" t="str">
            <v>4240 - 0006</v>
          </cell>
          <cell r="B253" t="str">
            <v>MNR Funding - Round Lake Dam</v>
          </cell>
          <cell r="I253">
            <v>3600</v>
          </cell>
        </row>
        <row r="254">
          <cell r="A254" t="str">
            <v>4240 - 0007</v>
          </cell>
          <cell r="B254" t="str">
            <v>MNR Funding - Kashabog Lake Dam</v>
          </cell>
          <cell r="G254" t="str">
            <v/>
          </cell>
          <cell r="H254" t="str">
            <v/>
          </cell>
          <cell r="I254">
            <v>5665</v>
          </cell>
          <cell r="J254" t="str">
            <v>Cr</v>
          </cell>
        </row>
        <row r="255">
          <cell r="A255" t="str">
            <v>4250</v>
          </cell>
          <cell r="B255" t="str">
            <v>MNR Low Water Funding - Not Assigned to Departments</v>
          </cell>
          <cell r="I255">
            <v>0</v>
          </cell>
        </row>
        <row r="256">
          <cell r="A256" t="str">
            <v>4250 - 0001</v>
          </cell>
          <cell r="B256" t="str">
            <v>MNR Low Water Funding - Administration</v>
          </cell>
          <cell r="I256">
            <v>0</v>
          </cell>
          <cell r="J256" t="str">
            <v>Cr</v>
          </cell>
        </row>
        <row r="257">
          <cell r="A257" t="str">
            <v>4250 - 0002</v>
          </cell>
          <cell r="B257" t="str">
            <v>MNR Low Water Funding - Operations</v>
          </cell>
          <cell r="I257">
            <v>0</v>
          </cell>
        </row>
        <row r="258">
          <cell r="A258" t="str">
            <v>4250 - 0003</v>
          </cell>
          <cell r="B258" t="str">
            <v>MNR Low Water Funding - Source Water Protection</v>
          </cell>
          <cell r="I258">
            <v>0</v>
          </cell>
          <cell r="J258" t="str">
            <v>Cr</v>
          </cell>
        </row>
        <row r="259">
          <cell r="A259" t="str">
            <v>4250 - 0004</v>
          </cell>
          <cell r="B259" t="str">
            <v>MNR Low Water Funding - Generic Regulations</v>
          </cell>
          <cell r="I259">
            <v>0</v>
          </cell>
        </row>
        <row r="260">
          <cell r="A260" t="str">
            <v>4250 - 0005</v>
          </cell>
          <cell r="B260" t="str">
            <v>MNR Low Water Funding - Cordova Lake Dam</v>
          </cell>
          <cell r="I260">
            <v>0</v>
          </cell>
          <cell r="J260" t="str">
            <v>Cr</v>
          </cell>
        </row>
        <row r="261">
          <cell r="A261" t="str">
            <v>4250 - 0006</v>
          </cell>
          <cell r="B261" t="str">
            <v>MNR Low Water Funding - Round Lake Dam</v>
          </cell>
          <cell r="I261">
            <v>0</v>
          </cell>
        </row>
        <row r="262">
          <cell r="A262" t="str">
            <v>4250 - 0007</v>
          </cell>
          <cell r="B262" t="str">
            <v>MNR Low Water Funding - Kashabog Lake Dam</v>
          </cell>
          <cell r="I262">
            <v>0</v>
          </cell>
          <cell r="J262" t="str">
            <v>Cr</v>
          </cell>
        </row>
        <row r="263">
          <cell r="A263" t="str">
            <v>4250 - 0008</v>
          </cell>
          <cell r="B263" t="str">
            <v>MNR Low Water Funding - Hydro Plant</v>
          </cell>
          <cell r="I263">
            <v>0</v>
          </cell>
        </row>
        <row r="264">
          <cell r="A264" t="str">
            <v>4250 - 0009</v>
          </cell>
          <cell r="B264" t="str">
            <v>MNR Low Water Funding - McGeachie Conservation</v>
          </cell>
          <cell r="I264">
            <v>0</v>
          </cell>
          <cell r="J264" t="str">
            <v>Cr</v>
          </cell>
        </row>
        <row r="265">
          <cell r="A265" t="str">
            <v>4250 - 0010</v>
          </cell>
          <cell r="B265" t="str">
            <v>MNR Low Water Funding - Crowe Bridge Area</v>
          </cell>
          <cell r="I265">
            <v>0</v>
          </cell>
        </row>
        <row r="266">
          <cell r="A266" t="str">
            <v>4250 - 0011</v>
          </cell>
          <cell r="B266" t="str">
            <v>MNR Low Water Funding - Lands</v>
          </cell>
          <cell r="I266">
            <v>0</v>
          </cell>
          <cell r="J266" t="str">
            <v>Cr</v>
          </cell>
        </row>
        <row r="267">
          <cell r="A267" t="str">
            <v>4250 - 0012</v>
          </cell>
          <cell r="B267" t="str">
            <v>MNR Low Water Funding - Special Projects - Other</v>
          </cell>
          <cell r="G267" t="str">
            <v/>
          </cell>
          <cell r="H267" t="str">
            <v/>
          </cell>
          <cell r="I267">
            <v>0</v>
          </cell>
        </row>
        <row r="268">
          <cell r="A268" t="str">
            <v>4260</v>
          </cell>
          <cell r="B268" t="str">
            <v>Algonquin Systems Revenue - Not Assigned to Departments</v>
          </cell>
          <cell r="I268">
            <v>0</v>
          </cell>
        </row>
        <row r="269">
          <cell r="A269" t="str">
            <v>4260 - 0005</v>
          </cell>
          <cell r="B269" t="str">
            <v>Algonquin Systems Revenue - Cordova Lake Dam</v>
          </cell>
          <cell r="G269" t="str">
            <v/>
          </cell>
          <cell r="H269" t="str">
            <v/>
          </cell>
          <cell r="I269">
            <v>0</v>
          </cell>
          <cell r="J269" t="str">
            <v>Cr</v>
          </cell>
        </row>
        <row r="270">
          <cell r="A270" t="str">
            <v>4280</v>
          </cell>
          <cell r="B270" t="str">
            <v>Consolidated Hydro Plant Revenue - Not Assigned to Departments</v>
          </cell>
          <cell r="I270">
            <v>0</v>
          </cell>
        </row>
        <row r="271">
          <cell r="A271" t="str">
            <v>4280 - 0001</v>
          </cell>
          <cell r="B271" t="str">
            <v>Consolidated Hydro Plant Revenue - Administration</v>
          </cell>
          <cell r="I271">
            <v>0</v>
          </cell>
          <cell r="J271" t="str">
            <v>Cr</v>
          </cell>
        </row>
        <row r="272">
          <cell r="A272" t="str">
            <v>4280 - 0008</v>
          </cell>
          <cell r="B272" t="str">
            <v>Consolidated Hydro Plant Revenue - Hydro Plant</v>
          </cell>
          <cell r="G272" t="str">
            <v/>
          </cell>
          <cell r="H272" t="str">
            <v/>
          </cell>
          <cell r="I272">
            <v>21545.13</v>
          </cell>
        </row>
        <row r="273">
          <cell r="A273" t="str">
            <v>4300</v>
          </cell>
          <cell r="B273" t="str">
            <v>Foundation Donations - Not Assigned to Departments</v>
          </cell>
          <cell r="I273">
            <v>0</v>
          </cell>
          <cell r="J273" t="str">
            <v>Cr</v>
          </cell>
        </row>
        <row r="274">
          <cell r="A274" t="str">
            <v>4300 - 0001</v>
          </cell>
          <cell r="B274" t="str">
            <v>Foundation Donations - Administration</v>
          </cell>
          <cell r="I274">
            <v>0</v>
          </cell>
        </row>
        <row r="275">
          <cell r="A275" t="str">
            <v>4300 - 0002</v>
          </cell>
          <cell r="B275" t="str">
            <v>Foundation Donations - Operations</v>
          </cell>
          <cell r="I275">
            <v>0</v>
          </cell>
          <cell r="J275" t="str">
            <v>Cr</v>
          </cell>
        </row>
        <row r="276">
          <cell r="A276" t="str">
            <v>4300 - 0009</v>
          </cell>
          <cell r="B276" t="str">
            <v>Foundation Donations - McGeachie Conservation</v>
          </cell>
          <cell r="I276">
            <v>0</v>
          </cell>
        </row>
        <row r="277">
          <cell r="A277" t="str">
            <v>4300 - 0010</v>
          </cell>
          <cell r="B277" t="str">
            <v>Foundation Donations - Crowe Bridge Area</v>
          </cell>
          <cell r="I277">
            <v>0</v>
          </cell>
          <cell r="J277" t="str">
            <v>Cr</v>
          </cell>
        </row>
        <row r="278">
          <cell r="A278" t="str">
            <v>4300 - 0011</v>
          </cell>
          <cell r="B278" t="str">
            <v>Foundation Donations - Lands</v>
          </cell>
          <cell r="G278" t="str">
            <v/>
          </cell>
          <cell r="H278" t="str">
            <v/>
          </cell>
          <cell r="I278">
            <v>2681.62</v>
          </cell>
          <cell r="J278">
            <v>2681.62</v>
          </cell>
        </row>
        <row r="279">
          <cell r="A279" t="str">
            <v>4305</v>
          </cell>
          <cell r="B279" t="str">
            <v>TD Friends of the Environment Grant - Not Assigned to Departments</v>
          </cell>
          <cell r="I279">
            <v>0</v>
          </cell>
          <cell r="J279" t="str">
            <v>Cr</v>
          </cell>
        </row>
        <row r="280">
          <cell r="A280" t="str">
            <v>4305 - 0001</v>
          </cell>
          <cell r="B280" t="str">
            <v>TD Friends of the Environment Grant - Administration</v>
          </cell>
          <cell r="I280">
            <v>0</v>
          </cell>
        </row>
        <row r="281">
          <cell r="A281" t="str">
            <v>4305 - 0009</v>
          </cell>
          <cell r="B281" t="str">
            <v>TD Friends of the Environment Grant - McGeachie Conservation</v>
          </cell>
          <cell r="G281" t="str">
            <v/>
          </cell>
          <cell r="H281" t="str">
            <v/>
          </cell>
          <cell r="I281">
            <v>0</v>
          </cell>
          <cell r="J281" t="str">
            <v>Cr</v>
          </cell>
        </row>
        <row r="282">
          <cell r="A282" t="str">
            <v>4310</v>
          </cell>
          <cell r="B282" t="str">
            <v>Employment Program Revenue - Not Assigned to Departments</v>
          </cell>
          <cell r="I282">
            <v>3630</v>
          </cell>
          <cell r="J282">
            <v>3630</v>
          </cell>
        </row>
        <row r="283">
          <cell r="A283" t="str">
            <v>4310 - 0001</v>
          </cell>
          <cell r="B283" t="str">
            <v>Employment Program Revenue - Administration</v>
          </cell>
          <cell r="I283">
            <v>0</v>
          </cell>
          <cell r="J283" t="str">
            <v>Cr</v>
          </cell>
        </row>
        <row r="284">
          <cell r="A284" t="str">
            <v>4310 - 0012</v>
          </cell>
          <cell r="B284" t="str">
            <v>Employment Program Revenue - Special Projects - Other</v>
          </cell>
          <cell r="G284" t="str">
            <v/>
          </cell>
          <cell r="H284" t="str">
            <v/>
          </cell>
          <cell r="I284">
            <v>0</v>
          </cell>
        </row>
        <row r="285">
          <cell r="A285" t="str">
            <v>4320</v>
          </cell>
          <cell r="B285" t="str">
            <v>Hunting Lease - Not Assigned to Departments</v>
          </cell>
          <cell r="I285">
            <v>0</v>
          </cell>
          <cell r="J285" t="str">
            <v>Cr</v>
          </cell>
        </row>
        <row r="286">
          <cell r="A286" t="str">
            <v>4380</v>
          </cell>
          <cell r="B286" t="str">
            <v>Crowe Bridge Cons. Area Revenue - Not Assigned to Departments</v>
          </cell>
          <cell r="I286">
            <v>0</v>
          </cell>
        </row>
        <row r="287">
          <cell r="A287" t="str">
            <v>4380 - 0010</v>
          </cell>
          <cell r="B287" t="str">
            <v>Crowe Bridge Cons. Area Revenue - Crowe Bridge Area</v>
          </cell>
          <cell r="G287" t="str">
            <v/>
          </cell>
          <cell r="H287" t="str">
            <v/>
          </cell>
          <cell r="I287">
            <v>0</v>
          </cell>
          <cell r="J287" t="str">
            <v>Cr</v>
          </cell>
        </row>
        <row r="288">
          <cell r="A288" t="str">
            <v>4400</v>
          </cell>
          <cell r="B288" t="str">
            <v>Sale of Capital Assets - Not Assigned to Departments</v>
          </cell>
          <cell r="I288">
            <v>0</v>
          </cell>
        </row>
        <row r="289">
          <cell r="A289" t="str">
            <v>4400 - 0001</v>
          </cell>
          <cell r="B289" t="str">
            <v>Sale of Capital Assets - Administration</v>
          </cell>
          <cell r="I289">
            <v>0</v>
          </cell>
          <cell r="J289" t="str">
            <v>Cr</v>
          </cell>
        </row>
        <row r="290">
          <cell r="A290" t="str">
            <v>4400 - 0011</v>
          </cell>
          <cell r="B290" t="str">
            <v>Sale of Capital Assets - Lands</v>
          </cell>
          <cell r="G290" t="str">
            <v/>
          </cell>
          <cell r="H290" t="str">
            <v/>
          </cell>
          <cell r="I290">
            <v>0</v>
          </cell>
        </row>
        <row r="291">
          <cell r="A291" t="str">
            <v>4420</v>
          </cell>
          <cell r="B291" t="str">
            <v>Truck rental recovery - Not Assigned to Departments</v>
          </cell>
          <cell r="I291">
            <v>0</v>
          </cell>
          <cell r="J291" t="str">
            <v>Cr</v>
          </cell>
        </row>
        <row r="292">
          <cell r="A292" t="str">
            <v>4420 - 0002</v>
          </cell>
          <cell r="B292" t="str">
            <v>Truck rental recovery - Operations</v>
          </cell>
          <cell r="I292">
            <v>0</v>
          </cell>
        </row>
        <row r="293">
          <cell r="A293" t="str">
            <v>4420 - 0004</v>
          </cell>
          <cell r="B293" t="str">
            <v>Truck rental recovery - Generic Regulations</v>
          </cell>
          <cell r="I293">
            <v>0</v>
          </cell>
          <cell r="J293" t="str">
            <v>Cr</v>
          </cell>
        </row>
        <row r="294">
          <cell r="A294" t="str">
            <v>4420 - 0005</v>
          </cell>
          <cell r="B294" t="str">
            <v>Truck rental recovery - Cordova Lake Dam</v>
          </cell>
          <cell r="I294">
            <v>0</v>
          </cell>
        </row>
        <row r="295">
          <cell r="A295" t="str">
            <v>4420 - 0006</v>
          </cell>
          <cell r="B295" t="str">
            <v>Truck rental recovery - Round Lake Dam</v>
          </cell>
          <cell r="I295">
            <v>0</v>
          </cell>
          <cell r="J295" t="str">
            <v>Cr</v>
          </cell>
        </row>
        <row r="296">
          <cell r="A296" t="str">
            <v>4420 - 0007</v>
          </cell>
          <cell r="B296" t="str">
            <v>Truck rental recovery - Kashabog Lake Dam</v>
          </cell>
          <cell r="I296">
            <v>0</v>
          </cell>
        </row>
        <row r="297">
          <cell r="A297" t="str">
            <v>4420 - 0008</v>
          </cell>
          <cell r="B297" t="str">
            <v>Truck rental recovery - Hydro Plant</v>
          </cell>
          <cell r="I297">
            <v>0</v>
          </cell>
          <cell r="J297" t="str">
            <v>Cr</v>
          </cell>
        </row>
        <row r="298">
          <cell r="A298" t="str">
            <v>4420 - 0011</v>
          </cell>
          <cell r="B298" t="str">
            <v>Truck rental recovery - Lands</v>
          </cell>
          <cell r="G298" t="str">
            <v/>
          </cell>
          <cell r="H298" t="str">
            <v/>
          </cell>
          <cell r="I298">
            <v>0</v>
          </cell>
        </row>
        <row r="299">
          <cell r="A299" t="str">
            <v>4425</v>
          </cell>
          <cell r="B299" t="str">
            <v>Tractor rental recovery - Not Assigned to Departments</v>
          </cell>
          <cell r="I299">
            <v>0</v>
          </cell>
          <cell r="J299" t="str">
            <v>Cr</v>
          </cell>
        </row>
        <row r="300">
          <cell r="A300" t="str">
            <v>4425 - 0002</v>
          </cell>
          <cell r="B300" t="str">
            <v>Tractor rental recovery - Operations</v>
          </cell>
          <cell r="I300">
            <v>0</v>
          </cell>
        </row>
        <row r="301">
          <cell r="A301" t="str">
            <v>4425 - 0004</v>
          </cell>
          <cell r="B301" t="str">
            <v>Tractor rental recovery - Generic Regulations</v>
          </cell>
          <cell r="I301">
            <v>0</v>
          </cell>
          <cell r="J301" t="str">
            <v>Cr</v>
          </cell>
        </row>
        <row r="302">
          <cell r="A302" t="str">
            <v>4425 - 0005</v>
          </cell>
          <cell r="B302" t="str">
            <v>Tractor rental recovery - Cordova Lake Dam</v>
          </cell>
          <cell r="I302">
            <v>0</v>
          </cell>
        </row>
        <row r="303">
          <cell r="A303" t="str">
            <v>4425 - 0006</v>
          </cell>
          <cell r="B303" t="str">
            <v>Tractor rental recovery - Round Lake Dam</v>
          </cell>
          <cell r="I303">
            <v>0</v>
          </cell>
          <cell r="J303" t="str">
            <v>Cr</v>
          </cell>
        </row>
        <row r="304">
          <cell r="A304" t="str">
            <v>4425 - 0007</v>
          </cell>
          <cell r="B304" t="str">
            <v>Tractor rental recovery - Kashabog Lake Dam</v>
          </cell>
          <cell r="I304">
            <v>0</v>
          </cell>
        </row>
        <row r="305">
          <cell r="A305" t="str">
            <v>4425 - 0008</v>
          </cell>
          <cell r="B305" t="str">
            <v>Tractor rental recovery - Hydro Plant</v>
          </cell>
          <cell r="I305">
            <v>0</v>
          </cell>
          <cell r="J305" t="str">
            <v>Cr</v>
          </cell>
        </row>
        <row r="306">
          <cell r="A306" t="str">
            <v>4425 - 0011</v>
          </cell>
          <cell r="B306" t="str">
            <v>Tractor rental recovery - Lands</v>
          </cell>
          <cell r="G306" t="str">
            <v/>
          </cell>
          <cell r="H306" t="str">
            <v/>
          </cell>
          <cell r="I306">
            <v>0</v>
          </cell>
        </row>
        <row r="307">
          <cell r="A307" t="str">
            <v>4430</v>
          </cell>
          <cell r="B307" t="str">
            <v>Equipment Rental Recovery - Not Assigned to Departments</v>
          </cell>
          <cell r="I307">
            <v>0</v>
          </cell>
          <cell r="J307" t="str">
            <v>Cr</v>
          </cell>
        </row>
        <row r="308">
          <cell r="A308" t="str">
            <v>4430 - 0002</v>
          </cell>
          <cell r="B308" t="str">
            <v>Equipment Rental Recovery - Operations</v>
          </cell>
          <cell r="I308">
            <v>0</v>
          </cell>
        </row>
        <row r="309">
          <cell r="A309" t="str">
            <v>4430 - 0004</v>
          </cell>
          <cell r="B309" t="str">
            <v>Equipment Rental Recovery - Generic Regulations</v>
          </cell>
          <cell r="I309">
            <v>0</v>
          </cell>
          <cell r="J309" t="str">
            <v>Cr</v>
          </cell>
        </row>
        <row r="310">
          <cell r="A310" t="str">
            <v>4430 - 0005</v>
          </cell>
          <cell r="B310" t="str">
            <v>Equipment Rental Recovery - Cordova Lake Dam</v>
          </cell>
          <cell r="I310">
            <v>0</v>
          </cell>
        </row>
        <row r="311">
          <cell r="A311" t="str">
            <v>4430 - 0006</v>
          </cell>
          <cell r="B311" t="str">
            <v>Equipment Rental Recovery - Round Lake Dam</v>
          </cell>
          <cell r="I311">
            <v>0</v>
          </cell>
          <cell r="J311" t="str">
            <v>Cr</v>
          </cell>
        </row>
        <row r="312">
          <cell r="A312" t="str">
            <v>4430 - 0007</v>
          </cell>
          <cell r="B312" t="str">
            <v>Equipment Rental Recovery - Kashabog Lake Dam</v>
          </cell>
          <cell r="I312">
            <v>0</v>
          </cell>
        </row>
        <row r="313">
          <cell r="A313" t="str">
            <v>4430 - 0008</v>
          </cell>
          <cell r="B313" t="str">
            <v>Equipment Rental Recovery - Hydro Plant</v>
          </cell>
          <cell r="I313">
            <v>0</v>
          </cell>
          <cell r="J313" t="str">
            <v>Cr</v>
          </cell>
        </row>
        <row r="314">
          <cell r="A314" t="str">
            <v>4430 - 0011</v>
          </cell>
          <cell r="B314" t="str">
            <v>Equipment Rental Recovery - Lands</v>
          </cell>
          <cell r="G314" t="str">
            <v/>
          </cell>
          <cell r="H314" t="str">
            <v/>
          </cell>
          <cell r="I314">
            <v>0</v>
          </cell>
        </row>
        <row r="315">
          <cell r="A315" t="str">
            <v>4500</v>
          </cell>
          <cell r="B315" t="str">
            <v>Interest Revenue - Not Assigned to Departments</v>
          </cell>
          <cell r="I315">
            <v>0</v>
          </cell>
          <cell r="J315" t="str">
            <v>Cr</v>
          </cell>
        </row>
        <row r="316">
          <cell r="A316" t="str">
            <v>4500 - 0001</v>
          </cell>
          <cell r="B316" t="str">
            <v>Interest Revenue - Administration</v>
          </cell>
          <cell r="G316" t="str">
            <v/>
          </cell>
          <cell r="H316" t="str">
            <v/>
          </cell>
          <cell r="I316">
            <v>7026.39</v>
          </cell>
        </row>
        <row r="317">
          <cell r="A317" t="str">
            <v>4550</v>
          </cell>
          <cell r="B317" t="str">
            <v>Miscellaneous Revenue - Not Assigned to Departments</v>
          </cell>
          <cell r="I317">
            <v>0</v>
          </cell>
        </row>
        <row r="318">
          <cell r="A318" t="str">
            <v>4550 - 0001</v>
          </cell>
          <cell r="B318" t="str">
            <v>Miscellaneous Revenue - Administration</v>
          </cell>
          <cell r="I318">
            <v>6714.82</v>
          </cell>
          <cell r="J318">
            <v>6714.82</v>
          </cell>
        </row>
        <row r="319">
          <cell r="A319" t="str">
            <v>4550 - 0002</v>
          </cell>
          <cell r="B319" t="str">
            <v>Miscellaneous Revenue - Operations</v>
          </cell>
          <cell r="I319">
            <v>0</v>
          </cell>
        </row>
        <row r="320">
          <cell r="A320" t="str">
            <v>4550 - 0003</v>
          </cell>
          <cell r="B320" t="str">
            <v>Miscellaneous Revenue - Source Water Protection</v>
          </cell>
          <cell r="I320">
            <v>0</v>
          </cell>
          <cell r="J320" t="str">
            <v>Dr</v>
          </cell>
        </row>
        <row r="321">
          <cell r="A321" t="str">
            <v>4550 - 0004</v>
          </cell>
          <cell r="B321" t="str">
            <v>Miscellaneous Revenue - Generic Regulations</v>
          </cell>
          <cell r="I321">
            <v>0</v>
          </cell>
        </row>
        <row r="322">
          <cell r="A322" t="str">
            <v>4550 - 0005</v>
          </cell>
          <cell r="B322" t="str">
            <v>Miscellaneous Revenue - Cordova Lake Dam</v>
          </cell>
          <cell r="I322">
            <v>0</v>
          </cell>
          <cell r="J322" t="str">
            <v>Cr</v>
          </cell>
        </row>
        <row r="323">
          <cell r="A323" t="str">
            <v>4550 - 0006</v>
          </cell>
          <cell r="B323" t="str">
            <v>Miscellaneous Revenue - Round Lake Dam</v>
          </cell>
          <cell r="I323">
            <v>0</v>
          </cell>
        </row>
        <row r="324">
          <cell r="A324" t="str">
            <v>4550 - 0007</v>
          </cell>
          <cell r="B324" t="str">
            <v>Miscellaneous Revenue - Kashabog Lake Dam</v>
          </cell>
          <cell r="I324">
            <v>0</v>
          </cell>
          <cell r="J324" t="str">
            <v>Cr</v>
          </cell>
        </row>
        <row r="325">
          <cell r="A325" t="str">
            <v>4550 - 0008</v>
          </cell>
          <cell r="B325" t="str">
            <v>Miscellaneous Revenue - Hydro Plant</v>
          </cell>
          <cell r="I325">
            <v>0</v>
          </cell>
        </row>
        <row r="326">
          <cell r="A326" t="str">
            <v>4550 - 0009</v>
          </cell>
          <cell r="B326" t="str">
            <v>Miscellaneous Revenue - McGeachie Conservation</v>
          </cell>
          <cell r="I326">
            <v>0</v>
          </cell>
          <cell r="J326" t="str">
            <v>Dr</v>
          </cell>
        </row>
        <row r="327">
          <cell r="A327" t="str">
            <v>4550 - 0010</v>
          </cell>
          <cell r="B327" t="str">
            <v>Miscellaneous Revenue - Crowe Bridge Area</v>
          </cell>
          <cell r="I327">
            <v>0</v>
          </cell>
        </row>
        <row r="328">
          <cell r="A328" t="str">
            <v>4550 - 0011</v>
          </cell>
          <cell r="B328" t="str">
            <v>Miscellaneous Revenue - Lands</v>
          </cell>
          <cell r="G328" t="str">
            <v/>
          </cell>
          <cell r="H328" t="str">
            <v/>
          </cell>
          <cell r="I328">
            <v>0</v>
          </cell>
          <cell r="J328" t="str">
            <v>Dr</v>
          </cell>
        </row>
        <row r="329">
          <cell r="A329" t="str">
            <v>4552</v>
          </cell>
          <cell r="B329" t="str">
            <v>PIF Site visit &amp; Wetland Delineatio - Not Assigned to Departments</v>
          </cell>
          <cell r="I329">
            <v>0</v>
          </cell>
        </row>
        <row r="330">
          <cell r="A330" t="str">
            <v>4552 - 0004</v>
          </cell>
          <cell r="B330" t="str">
            <v>PIF Site visit &amp; Wetland Delineatio - Generic Regulations</v>
          </cell>
          <cell r="G330" t="str">
            <v/>
          </cell>
          <cell r="H330" t="str">
            <v/>
          </cell>
          <cell r="I330">
            <v>900</v>
          </cell>
          <cell r="J330" t="str">
            <v>Dr</v>
          </cell>
        </row>
        <row r="331">
          <cell r="A331" t="str">
            <v>4553</v>
          </cell>
          <cell r="B331" t="str">
            <v>Property Inquiry Service (PIF) - Not Assigned to Departments</v>
          </cell>
          <cell r="I331">
            <v>0</v>
          </cell>
        </row>
        <row r="332">
          <cell r="A332" t="str">
            <v>4553 - 0004</v>
          </cell>
          <cell r="B332" t="str">
            <v>Property Inquiry Service (PIF) - Generic Regulations</v>
          </cell>
          <cell r="G332" t="str">
            <v/>
          </cell>
          <cell r="H332" t="str">
            <v/>
          </cell>
          <cell r="I332">
            <v>11550</v>
          </cell>
          <cell r="J332" t="str">
            <v>Cr</v>
          </cell>
        </row>
        <row r="333">
          <cell r="A333" t="str">
            <v>4555</v>
          </cell>
          <cell r="B333" t="str">
            <v>Regulations - Shoreline/Watercourse - Not Assigned to Departments</v>
          </cell>
          <cell r="I333">
            <v>0</v>
          </cell>
        </row>
        <row r="334">
          <cell r="A334" t="str">
            <v>4555 - 0004</v>
          </cell>
          <cell r="B334" t="str">
            <v>Regulations - Shoreline/Watercourse - Generic Regulations</v>
          </cell>
          <cell r="G334" t="str">
            <v/>
          </cell>
          <cell r="H334" t="str">
            <v/>
          </cell>
          <cell r="I334">
            <v>13435</v>
          </cell>
          <cell r="J334" t="str">
            <v>Cr</v>
          </cell>
        </row>
        <row r="335">
          <cell r="A335" t="str">
            <v>4557</v>
          </cell>
          <cell r="B335" t="str">
            <v>Regulations - Docks - Not Assigned to Departments</v>
          </cell>
          <cell r="I335">
            <v>0</v>
          </cell>
        </row>
        <row r="336">
          <cell r="A336" t="str">
            <v>4557 - 0004</v>
          </cell>
          <cell r="B336" t="str">
            <v>Regulations - Docks - Generic Regulations</v>
          </cell>
          <cell r="G336" t="str">
            <v/>
          </cell>
          <cell r="H336" t="str">
            <v/>
          </cell>
          <cell r="I336">
            <v>1115</v>
          </cell>
          <cell r="J336" t="str">
            <v>Dr</v>
          </cell>
        </row>
        <row r="337">
          <cell r="A337" t="str">
            <v>4560</v>
          </cell>
          <cell r="B337" t="str">
            <v>Regulations - Water Crossing - Not Assigned to Departments</v>
          </cell>
          <cell r="I337">
            <v>0</v>
          </cell>
        </row>
        <row r="338">
          <cell r="A338" t="str">
            <v>4560 - 0004</v>
          </cell>
          <cell r="B338" t="str">
            <v>Regulations - Water Crossing - Generic Regulations</v>
          </cell>
          <cell r="G338" t="str">
            <v/>
          </cell>
          <cell r="H338" t="str">
            <v/>
          </cell>
          <cell r="I338">
            <v>1280</v>
          </cell>
          <cell r="J338" t="str">
            <v>Dr</v>
          </cell>
        </row>
        <row r="339">
          <cell r="A339" t="str">
            <v>4563</v>
          </cell>
          <cell r="B339" t="str">
            <v>Regulations - Fill &amp;Grading(Septic) - Not Assigned to Departments</v>
          </cell>
          <cell r="I339">
            <v>0</v>
          </cell>
        </row>
        <row r="340">
          <cell r="A340" t="str">
            <v>4563 - 0004</v>
          </cell>
          <cell r="B340" t="str">
            <v>Regulations - Fill &amp;Grading(Septic) - Generic Regulations</v>
          </cell>
          <cell r="G340" t="str">
            <v/>
          </cell>
          <cell r="H340" t="str">
            <v/>
          </cell>
          <cell r="I340">
            <v>15035</v>
          </cell>
          <cell r="J340" t="str">
            <v>Dr</v>
          </cell>
        </row>
        <row r="341">
          <cell r="A341" t="str">
            <v>4566</v>
          </cell>
          <cell r="B341" t="str">
            <v>Regulations - Buildings - Not Assigned to Departments</v>
          </cell>
          <cell r="I341">
            <v>0</v>
          </cell>
        </row>
        <row r="342">
          <cell r="A342" t="str">
            <v>4566 - 0004</v>
          </cell>
          <cell r="B342" t="str">
            <v>Regulations - Buildings - Generic Regulations</v>
          </cell>
          <cell r="G342" t="str">
            <v/>
          </cell>
          <cell r="H342" t="str">
            <v/>
          </cell>
          <cell r="I342">
            <v>75005</v>
          </cell>
          <cell r="J342" t="str">
            <v>Dr</v>
          </cell>
        </row>
        <row r="343">
          <cell r="A343" t="str">
            <v>4568</v>
          </cell>
          <cell r="B343" t="str">
            <v>Regulations - Marina - Not Assigned to Departments</v>
          </cell>
          <cell r="I343">
            <v>0</v>
          </cell>
        </row>
        <row r="344">
          <cell r="A344" t="str">
            <v>4568 - 0004</v>
          </cell>
          <cell r="B344" t="str">
            <v>Regulations - Marina - Generic Regulations</v>
          </cell>
          <cell r="G344" t="str">
            <v/>
          </cell>
          <cell r="H344" t="str">
            <v/>
          </cell>
          <cell r="I344">
            <v>0</v>
          </cell>
          <cell r="J344" t="str">
            <v>Cr</v>
          </cell>
        </row>
        <row r="345">
          <cell r="A345" t="str">
            <v>4570</v>
          </cell>
          <cell r="B345" t="str">
            <v>Regulations - Golf Course - Not Assigned to Departments</v>
          </cell>
          <cell r="I345">
            <v>0</v>
          </cell>
        </row>
        <row r="346">
          <cell r="A346" t="str">
            <v>4570 - 0004</v>
          </cell>
          <cell r="B346" t="str">
            <v>Regulations - Golf Course - Generic Regulations</v>
          </cell>
          <cell r="G346" t="str">
            <v/>
          </cell>
          <cell r="H346" t="str">
            <v/>
          </cell>
          <cell r="I346">
            <v>0</v>
          </cell>
          <cell r="J346" t="str">
            <v>Dr</v>
          </cell>
        </row>
        <row r="347">
          <cell r="A347" t="str">
            <v>4572</v>
          </cell>
          <cell r="B347" t="str">
            <v>Regulations - Subdivision - Not Assigned to Departments</v>
          </cell>
          <cell r="I347">
            <v>0</v>
          </cell>
        </row>
        <row r="348">
          <cell r="A348" t="str">
            <v>4572 - 0004</v>
          </cell>
          <cell r="B348" t="str">
            <v>Regulations - Subdivision - Generic Regulations</v>
          </cell>
          <cell r="G348" t="str">
            <v/>
          </cell>
          <cell r="H348" t="str">
            <v/>
          </cell>
          <cell r="I348">
            <v>12600</v>
          </cell>
        </row>
        <row r="349">
          <cell r="A349" t="str">
            <v>4575</v>
          </cell>
          <cell r="B349" t="str">
            <v>Regulations - Permit Renewal - Not Assigned to Departments</v>
          </cell>
          <cell r="I349">
            <v>0</v>
          </cell>
          <cell r="J349" t="str">
            <v>Cr</v>
          </cell>
        </row>
        <row r="350">
          <cell r="A350" t="str">
            <v>4575 - 0004</v>
          </cell>
          <cell r="B350" t="str">
            <v>Regulations - Permit Renewal - Generic Regulations</v>
          </cell>
          <cell r="G350" t="str">
            <v/>
          </cell>
          <cell r="H350" t="str">
            <v/>
          </cell>
          <cell r="I350">
            <v>0</v>
          </cell>
        </row>
        <row r="351">
          <cell r="A351" t="str">
            <v>4577</v>
          </cell>
          <cell r="B351" t="str">
            <v>Regulations - Permit Amendment - Not Assigned to Departments</v>
          </cell>
          <cell r="I351">
            <v>0</v>
          </cell>
          <cell r="J351" t="str">
            <v>Cr</v>
          </cell>
        </row>
        <row r="352">
          <cell r="A352" t="str">
            <v>4577 - 0004</v>
          </cell>
          <cell r="B352" t="str">
            <v>Regulations - Permit Amendment - Generic Regulations</v>
          </cell>
          <cell r="G352" t="str">
            <v/>
          </cell>
          <cell r="H352" t="str">
            <v/>
          </cell>
          <cell r="I352">
            <v>755</v>
          </cell>
        </row>
        <row r="353">
          <cell r="A353" t="str">
            <v>4580</v>
          </cell>
          <cell r="B353" t="str">
            <v>Regulations - Violations - Not Assigned to Departments</v>
          </cell>
          <cell r="I353">
            <v>0</v>
          </cell>
          <cell r="J353" t="str">
            <v>Cr</v>
          </cell>
        </row>
        <row r="354">
          <cell r="A354" t="str">
            <v>4580 - 0004</v>
          </cell>
          <cell r="B354" t="str">
            <v>Regulations - Violations - Generic Regulations</v>
          </cell>
          <cell r="G354" t="str">
            <v/>
          </cell>
          <cell r="H354" t="str">
            <v/>
          </cell>
          <cell r="I354">
            <v>2445</v>
          </cell>
        </row>
        <row r="355">
          <cell r="A355" t="str">
            <v>4582</v>
          </cell>
          <cell r="B355" t="str">
            <v>Regulations - Hearing Review - Not Assigned to Departments</v>
          </cell>
          <cell r="I355">
            <v>0</v>
          </cell>
          <cell r="J355" t="str">
            <v>Cr</v>
          </cell>
        </row>
        <row r="356">
          <cell r="A356" t="str">
            <v>4582 - 0004</v>
          </cell>
          <cell r="B356" t="str">
            <v>Regulations - Hearing Review - Generic Regulations</v>
          </cell>
          <cell r="G356" t="str">
            <v/>
          </cell>
          <cell r="H356" t="str">
            <v/>
          </cell>
          <cell r="I356">
            <v>380</v>
          </cell>
        </row>
        <row r="357">
          <cell r="A357" t="str">
            <v>4583</v>
          </cell>
          <cell r="B357" t="str">
            <v>Regulations - Technical Services - Not Assigned to Departments</v>
          </cell>
          <cell r="I357">
            <v>0</v>
          </cell>
          <cell r="J357" t="str">
            <v>Cr</v>
          </cell>
        </row>
        <row r="358">
          <cell r="A358" t="str">
            <v>4583 - 0004</v>
          </cell>
          <cell r="B358" t="str">
            <v>Regulations - Technical Services - Generic Regulations</v>
          </cell>
          <cell r="G358" t="str">
            <v/>
          </cell>
          <cell r="H358" t="str">
            <v/>
          </cell>
          <cell r="I358">
            <v>0</v>
          </cell>
        </row>
        <row r="359">
          <cell r="A359" t="str">
            <v>4584</v>
          </cell>
          <cell r="B359" t="str">
            <v>Property Inquiry Form Site Visit - Not Assigned to Departments</v>
          </cell>
          <cell r="I359">
            <v>0</v>
          </cell>
          <cell r="J359" t="str">
            <v>Cr</v>
          </cell>
        </row>
        <row r="360">
          <cell r="A360" t="str">
            <v>4584 - 0004</v>
          </cell>
          <cell r="B360" t="str">
            <v>Property Inquiry Form Site Visit - Generic Regulations</v>
          </cell>
          <cell r="G360" t="str">
            <v/>
          </cell>
          <cell r="H360" t="str">
            <v/>
          </cell>
          <cell r="I360">
            <v>11025</v>
          </cell>
        </row>
        <row r="361">
          <cell r="A361" t="str">
            <v>4585</v>
          </cell>
          <cell r="B361" t="str">
            <v>Planning - Application for Consent - Not Assigned to Departments</v>
          </cell>
          <cell r="I361">
            <v>0</v>
          </cell>
          <cell r="J361" t="str">
            <v>Cr</v>
          </cell>
        </row>
        <row r="362">
          <cell r="A362" t="str">
            <v>4585 - 0004</v>
          </cell>
          <cell r="B362" t="str">
            <v>Planning - Application for Consent - Generic Regulations</v>
          </cell>
          <cell r="G362" t="str">
            <v/>
          </cell>
          <cell r="H362" t="str">
            <v/>
          </cell>
          <cell r="I362">
            <v>7580</v>
          </cell>
        </row>
        <row r="363">
          <cell r="A363" t="str">
            <v>4587</v>
          </cell>
          <cell r="B363" t="str">
            <v>Planning - Minor Variance - Not Assigned to Departments</v>
          </cell>
          <cell r="I363">
            <v>0</v>
          </cell>
          <cell r="J363" t="str">
            <v>Cr</v>
          </cell>
        </row>
        <row r="364">
          <cell r="A364" t="str">
            <v>4587 - 0004</v>
          </cell>
          <cell r="B364" t="str">
            <v>Planning - Minor Variance - Generic Regulations</v>
          </cell>
          <cell r="G364" t="str">
            <v/>
          </cell>
          <cell r="H364" t="str">
            <v/>
          </cell>
          <cell r="I364">
            <v>5830</v>
          </cell>
        </row>
        <row r="365">
          <cell r="A365" t="str">
            <v>4590</v>
          </cell>
          <cell r="B365" t="str">
            <v>Planning - Zoning By-law - Not Assigned to Departments</v>
          </cell>
          <cell r="I365">
            <v>0</v>
          </cell>
        </row>
        <row r="366">
          <cell r="A366" t="str">
            <v>4590 - 0004</v>
          </cell>
          <cell r="B366" t="str">
            <v>Planning - Zoning By-law - Generic Regulations</v>
          </cell>
          <cell r="G366" t="str">
            <v/>
          </cell>
          <cell r="H366" t="str">
            <v/>
          </cell>
          <cell r="I366">
            <v>6095</v>
          </cell>
          <cell r="J366" t="str">
            <v>Cr</v>
          </cell>
        </row>
        <row r="367">
          <cell r="A367" t="str">
            <v>4592</v>
          </cell>
          <cell r="B367" t="str">
            <v>Planning - Offical Plan Amendment - Not Assigned to Departments</v>
          </cell>
          <cell r="I367">
            <v>0</v>
          </cell>
        </row>
        <row r="368">
          <cell r="A368" t="str">
            <v>4592 - 0004</v>
          </cell>
          <cell r="B368" t="str">
            <v>Planning - Offical Plan Amendment - Generic Regulations</v>
          </cell>
          <cell r="G368" t="str">
            <v/>
          </cell>
          <cell r="H368" t="str">
            <v/>
          </cell>
          <cell r="I368">
            <v>0</v>
          </cell>
          <cell r="J368" t="str">
            <v>Cr</v>
          </cell>
        </row>
        <row r="369">
          <cell r="A369" t="str">
            <v>4594</v>
          </cell>
          <cell r="B369" t="str">
            <v>Planning - Subdivision - Not Assigned to Departments</v>
          </cell>
          <cell r="I369">
            <v>0</v>
          </cell>
        </row>
        <row r="370">
          <cell r="A370" t="str">
            <v>4594 - 0004</v>
          </cell>
          <cell r="B370" t="str">
            <v>Planning - Subdivision - Generic Regulations</v>
          </cell>
          <cell r="G370" t="str">
            <v/>
          </cell>
          <cell r="H370" t="str">
            <v/>
          </cell>
          <cell r="I370">
            <v>0</v>
          </cell>
          <cell r="J370" t="str">
            <v>Cr</v>
          </cell>
        </row>
        <row r="371">
          <cell r="A371" t="str">
            <v>4596</v>
          </cell>
          <cell r="B371" t="str">
            <v>Planning - Property Clearance(legal - Not Assigned to Departments</v>
          </cell>
          <cell r="I371">
            <v>0</v>
          </cell>
        </row>
        <row r="372">
          <cell r="A372" t="str">
            <v>4596 - 0004</v>
          </cell>
          <cell r="B372" t="str">
            <v>Planning - Property Clearance(legal - Generic Regulations</v>
          </cell>
          <cell r="G372" t="str">
            <v/>
          </cell>
          <cell r="H372" t="str">
            <v/>
          </cell>
          <cell r="I372">
            <v>950</v>
          </cell>
          <cell r="J372" t="str">
            <v>Cr</v>
          </cell>
        </row>
        <row r="373">
          <cell r="A373" t="str">
            <v>4597</v>
          </cell>
          <cell r="B373" t="str">
            <v>Planning-Expedited Property Clearan - Not Assigned to Departments</v>
          </cell>
          <cell r="I373">
            <v>0</v>
          </cell>
        </row>
        <row r="374">
          <cell r="A374" t="str">
            <v>4597 - 0004</v>
          </cell>
          <cell r="B374" t="str">
            <v>Planning-Expedited Property Clearan - Generic Regulations</v>
          </cell>
          <cell r="G374" t="str">
            <v/>
          </cell>
          <cell r="H374" t="str">
            <v/>
          </cell>
          <cell r="I374">
            <v>1900</v>
          </cell>
        </row>
        <row r="375">
          <cell r="A375" t="str">
            <v>4598</v>
          </cell>
          <cell r="B375" t="str">
            <v>Planning - Site Visit - Not Assigned to Departments</v>
          </cell>
          <cell r="I375">
            <v>0</v>
          </cell>
          <cell r="J375" t="str">
            <v>Cr</v>
          </cell>
        </row>
        <row r="376">
          <cell r="A376" t="str">
            <v>4598 - 0004</v>
          </cell>
          <cell r="B376" t="str">
            <v>Planning - Site Visit - Generic Regulations</v>
          </cell>
          <cell r="G376" t="str">
            <v/>
          </cell>
          <cell r="H376" t="str">
            <v/>
          </cell>
          <cell r="I376">
            <v>480</v>
          </cell>
        </row>
        <row r="377">
          <cell r="A377" t="str">
            <v>5010</v>
          </cell>
          <cell r="B377" t="str">
            <v>Audit fees - Not Assigned to Departments</v>
          </cell>
          <cell r="I377">
            <v>0</v>
          </cell>
          <cell r="J377" t="str">
            <v>Cr</v>
          </cell>
        </row>
        <row r="378">
          <cell r="A378" t="str">
            <v>5010 - 0001</v>
          </cell>
          <cell r="B378" t="str">
            <v>Audit fees - Administration</v>
          </cell>
          <cell r="G378" t="str">
            <v/>
          </cell>
          <cell r="H378" t="str">
            <v/>
          </cell>
          <cell r="I378">
            <v>8765.15</v>
          </cell>
        </row>
        <row r="379">
          <cell r="A379" t="str">
            <v>5020</v>
          </cell>
          <cell r="B379" t="str">
            <v>Conservation Ontario Levy - Not Assigned to Departments</v>
          </cell>
          <cell r="I379">
            <v>0</v>
          </cell>
        </row>
        <row r="380">
          <cell r="A380" t="str">
            <v>5020 - 0001</v>
          </cell>
          <cell r="B380" t="str">
            <v>Conservation Ontario Levy - Administration</v>
          </cell>
          <cell r="G380" t="str">
            <v/>
          </cell>
          <cell r="H380" t="str">
            <v/>
          </cell>
          <cell r="I380">
            <v>17651.23</v>
          </cell>
          <cell r="J380" t="str">
            <v>Cr</v>
          </cell>
        </row>
        <row r="381">
          <cell r="A381" t="str">
            <v>5030</v>
          </cell>
          <cell r="B381" t="str">
            <v>Legal Fees - Not Assigned to Departments</v>
          </cell>
          <cell r="I381">
            <v>0</v>
          </cell>
        </row>
        <row r="382">
          <cell r="A382" t="str">
            <v>5030 - 0001</v>
          </cell>
          <cell r="B382" t="str">
            <v>Legal Fees - Administration</v>
          </cell>
          <cell r="I382">
            <v>50.88</v>
          </cell>
          <cell r="J382" t="str">
            <v>Cr</v>
          </cell>
        </row>
        <row r="383">
          <cell r="A383" t="str">
            <v>5030 - 0004</v>
          </cell>
          <cell r="B383" t="str">
            <v>Legal Fees - Generic Regulations</v>
          </cell>
          <cell r="I383">
            <v>6086.31</v>
          </cell>
        </row>
        <row r="384">
          <cell r="A384" t="str">
            <v>5030 - 0010</v>
          </cell>
          <cell r="B384" t="str">
            <v>Legal Fees - Crowe Bridge Area</v>
          </cell>
          <cell r="I384">
            <v>0</v>
          </cell>
        </row>
        <row r="385">
          <cell r="A385" t="str">
            <v>5030 - 0013</v>
          </cell>
          <cell r="B385" t="str">
            <v>Legal Fees - Risk Management Official</v>
          </cell>
          <cell r="G385" t="str">
            <v/>
          </cell>
          <cell r="H385" t="str">
            <v/>
          </cell>
          <cell r="I385">
            <v>0</v>
          </cell>
          <cell r="J385" t="str">
            <v>Cr</v>
          </cell>
        </row>
        <row r="386">
          <cell r="A386" t="str">
            <v>5040</v>
          </cell>
          <cell r="B386" t="str">
            <v>Membership &amp; Subscription - Not Assigned to Departments</v>
          </cell>
          <cell r="I386">
            <v>0</v>
          </cell>
        </row>
        <row r="387">
          <cell r="A387" t="str">
            <v>5040 - 0001</v>
          </cell>
          <cell r="B387" t="str">
            <v>Membership &amp; Subscription - Administration</v>
          </cell>
          <cell r="G387" t="str">
            <v/>
          </cell>
          <cell r="H387" t="str">
            <v/>
          </cell>
          <cell r="I387">
            <v>1406.79</v>
          </cell>
          <cell r="J387" t="str">
            <v>Cr</v>
          </cell>
        </row>
        <row r="388">
          <cell r="A388" t="str">
            <v>5050</v>
          </cell>
          <cell r="B388" t="str">
            <v>Postage - Not Assigned to Departments</v>
          </cell>
          <cell r="I388">
            <v>0</v>
          </cell>
        </row>
        <row r="389">
          <cell r="A389" t="str">
            <v>5050 - 0001</v>
          </cell>
          <cell r="B389" t="str">
            <v>Postage - Administration</v>
          </cell>
          <cell r="I389">
            <v>0</v>
          </cell>
        </row>
        <row r="390">
          <cell r="A390" t="str">
            <v>5050 - 0002</v>
          </cell>
          <cell r="B390" t="str">
            <v>Postage - Operations</v>
          </cell>
          <cell r="I390">
            <v>0</v>
          </cell>
          <cell r="J390" t="str">
            <v>Cr</v>
          </cell>
        </row>
        <row r="391">
          <cell r="A391" t="str">
            <v>5050 - 0003</v>
          </cell>
          <cell r="B391" t="str">
            <v>Postage - Source Water Protection</v>
          </cell>
          <cell r="I391">
            <v>0</v>
          </cell>
        </row>
        <row r="392">
          <cell r="A392" t="str">
            <v>5050 - 0004</v>
          </cell>
          <cell r="B392" t="str">
            <v>Postage - Generic Regulations</v>
          </cell>
          <cell r="I392">
            <v>0</v>
          </cell>
          <cell r="J392" t="str">
            <v>Cr</v>
          </cell>
        </row>
        <row r="393">
          <cell r="A393" t="str">
            <v>5050 - 0013</v>
          </cell>
          <cell r="B393" t="str">
            <v>Postage - Risk Management Official</v>
          </cell>
          <cell r="G393" t="str">
            <v/>
          </cell>
          <cell r="H393" t="str">
            <v/>
          </cell>
          <cell r="I393">
            <v>0</v>
          </cell>
        </row>
        <row r="394">
          <cell r="A394" t="str">
            <v>5055</v>
          </cell>
          <cell r="B394" t="str">
            <v>Courier - Not Assigned to Departments</v>
          </cell>
          <cell r="I394">
            <v>0</v>
          </cell>
        </row>
        <row r="395">
          <cell r="A395" t="str">
            <v>5055 - 0001</v>
          </cell>
          <cell r="B395" t="str">
            <v>Courier - Administration</v>
          </cell>
          <cell r="I395">
            <v>0</v>
          </cell>
          <cell r="J395" t="str">
            <v>Cr</v>
          </cell>
        </row>
        <row r="396">
          <cell r="A396" t="str">
            <v>5055 - 0002</v>
          </cell>
          <cell r="B396" t="str">
            <v>Courier - Operations</v>
          </cell>
          <cell r="I396">
            <v>0</v>
          </cell>
        </row>
        <row r="397">
          <cell r="A397" t="str">
            <v>5055 - 0003</v>
          </cell>
          <cell r="B397" t="str">
            <v>Courier - Source Water Protection</v>
          </cell>
          <cell r="I397">
            <v>0</v>
          </cell>
          <cell r="J397" t="str">
            <v>Cr</v>
          </cell>
        </row>
        <row r="398">
          <cell r="A398" t="str">
            <v>5055 - 0013</v>
          </cell>
          <cell r="B398" t="str">
            <v>Courier - Risk Management Official</v>
          </cell>
          <cell r="G398" t="str">
            <v/>
          </cell>
          <cell r="H398" t="str">
            <v/>
          </cell>
          <cell r="I398">
            <v>0</v>
          </cell>
        </row>
        <row r="399">
          <cell r="A399" t="str">
            <v>5065</v>
          </cell>
          <cell r="B399" t="str">
            <v>Health and Safety Supplies - Not Assigned to Departments</v>
          </cell>
          <cell r="I399">
            <v>0</v>
          </cell>
        </row>
        <row r="400">
          <cell r="A400" t="str">
            <v>5065 - 0001</v>
          </cell>
          <cell r="B400" t="str">
            <v>Health and Safety Supplies - Administration</v>
          </cell>
          <cell r="I400">
            <v>0</v>
          </cell>
          <cell r="J400" t="str">
            <v>Cr</v>
          </cell>
        </row>
        <row r="401">
          <cell r="A401" t="str">
            <v>5065 - 0002</v>
          </cell>
          <cell r="B401" t="str">
            <v>Health and Safety Supplies - Operations</v>
          </cell>
          <cell r="I401">
            <v>92.05</v>
          </cell>
          <cell r="J401">
            <v>92.05</v>
          </cell>
        </row>
        <row r="402">
          <cell r="A402" t="str">
            <v>5065 - 0003</v>
          </cell>
          <cell r="B402" t="str">
            <v>Health and Safety Supplies - Source Water Protection</v>
          </cell>
          <cell r="I402">
            <v>0</v>
          </cell>
          <cell r="J402" t="str">
            <v>Cr</v>
          </cell>
        </row>
        <row r="403">
          <cell r="A403" t="str">
            <v>5065 - 0004</v>
          </cell>
          <cell r="B403" t="str">
            <v>Health and Safety Supplies - Generic Regulations</v>
          </cell>
          <cell r="I403">
            <v>0</v>
          </cell>
        </row>
        <row r="404">
          <cell r="A404" t="str">
            <v>5065 - 0005</v>
          </cell>
          <cell r="B404" t="str">
            <v>Health and Safety Supplies - Cordova Lake Dam</v>
          </cell>
          <cell r="I404">
            <v>0</v>
          </cell>
        </row>
        <row r="405">
          <cell r="A405" t="str">
            <v>5065 - 0006</v>
          </cell>
          <cell r="B405" t="str">
            <v>Health and Safety Supplies - Round Lake Dam</v>
          </cell>
          <cell r="I405">
            <v>0</v>
          </cell>
          <cell r="J405" t="str">
            <v>Cr</v>
          </cell>
        </row>
        <row r="406">
          <cell r="A406" t="str">
            <v>5065 - 0007</v>
          </cell>
          <cell r="B406" t="str">
            <v>Health and Safety Supplies - Kashabog Lake Dam</v>
          </cell>
          <cell r="I406">
            <v>0</v>
          </cell>
        </row>
        <row r="407">
          <cell r="A407" t="str">
            <v>5065 - 0008</v>
          </cell>
          <cell r="B407" t="str">
            <v>Health and Safety Supplies - Hydro Plant</v>
          </cell>
          <cell r="I407">
            <v>0</v>
          </cell>
          <cell r="J407" t="str">
            <v>Cr</v>
          </cell>
        </row>
        <row r="408">
          <cell r="A408" t="str">
            <v>5065 - 0009</v>
          </cell>
          <cell r="B408" t="str">
            <v>Health and Safety Supplies - McGeachie Conservation</v>
          </cell>
          <cell r="I408">
            <v>0</v>
          </cell>
        </row>
        <row r="409">
          <cell r="A409" t="str">
            <v>5065 - 0010</v>
          </cell>
          <cell r="B409" t="str">
            <v>Health and Safety Supplies - Crowe Bridge Area</v>
          </cell>
          <cell r="I409">
            <v>0</v>
          </cell>
        </row>
        <row r="410">
          <cell r="A410" t="str">
            <v>5065 - 0011</v>
          </cell>
          <cell r="B410" t="str">
            <v>Health and Safety Supplies - Lands</v>
          </cell>
          <cell r="I410">
            <v>0</v>
          </cell>
          <cell r="J410" t="str">
            <v>Cr</v>
          </cell>
        </row>
        <row r="411">
          <cell r="A411" t="str">
            <v>5065 - 0012</v>
          </cell>
          <cell r="B411" t="str">
            <v>Health and Safety Supplies - Special Projects - Other</v>
          </cell>
          <cell r="G411" t="str">
            <v/>
          </cell>
          <cell r="H411" t="str">
            <v/>
          </cell>
          <cell r="I411">
            <v>0</v>
          </cell>
        </row>
        <row r="412">
          <cell r="A412" t="str">
            <v>5075</v>
          </cell>
          <cell r="B412" t="str">
            <v>Office Equipment Purchase/Rental - Not Assigned to Departments</v>
          </cell>
          <cell r="I412">
            <v>0</v>
          </cell>
          <cell r="J412" t="str">
            <v>Cr</v>
          </cell>
        </row>
        <row r="413">
          <cell r="A413" t="str">
            <v>5075 - 0001</v>
          </cell>
          <cell r="B413" t="str">
            <v>Office Equipment Purchase/Rental - Administration</v>
          </cell>
          <cell r="I413">
            <v>0</v>
          </cell>
        </row>
        <row r="414">
          <cell r="A414" t="str">
            <v>5075 - 0002</v>
          </cell>
          <cell r="B414" t="str">
            <v>Office Equipment Purchase/Rental - Operations</v>
          </cell>
          <cell r="I414">
            <v>0</v>
          </cell>
        </row>
        <row r="415">
          <cell r="A415" t="str">
            <v>5075 - 0003</v>
          </cell>
          <cell r="B415" t="str">
            <v>Office Equipment Purchase/Rental - Source Water Protection</v>
          </cell>
          <cell r="I415">
            <v>0</v>
          </cell>
          <cell r="J415" t="str">
            <v>Cr</v>
          </cell>
        </row>
        <row r="416">
          <cell r="A416" t="str">
            <v>5075 - 0004</v>
          </cell>
          <cell r="B416" t="str">
            <v>Office Equipment Purchase/Rental - Generic Regulations</v>
          </cell>
          <cell r="G416" t="str">
            <v/>
          </cell>
          <cell r="H416" t="str">
            <v/>
          </cell>
          <cell r="I416">
            <v>0</v>
          </cell>
        </row>
        <row r="417">
          <cell r="A417" t="str">
            <v>5080</v>
          </cell>
          <cell r="B417" t="str">
            <v>Photocopier Expense - Not Assigned to Departments</v>
          </cell>
          <cell r="I417">
            <v>0</v>
          </cell>
          <cell r="J417" t="str">
            <v>Cr</v>
          </cell>
        </row>
        <row r="418">
          <cell r="A418" t="str">
            <v>5080 - 0001</v>
          </cell>
          <cell r="B418" t="str">
            <v>Photocopier Expense - Administration</v>
          </cell>
          <cell r="G418" t="str">
            <v/>
          </cell>
          <cell r="H418" t="str">
            <v/>
          </cell>
          <cell r="I418">
            <v>0</v>
          </cell>
        </row>
        <row r="419">
          <cell r="A419" t="str">
            <v>5085</v>
          </cell>
          <cell r="B419" t="str">
            <v>Office Equipment Maintenance - Not Assigned to Departments</v>
          </cell>
          <cell r="I419">
            <v>0</v>
          </cell>
        </row>
        <row r="420">
          <cell r="A420" t="str">
            <v>5085 - 0001</v>
          </cell>
          <cell r="B420" t="str">
            <v>Office Equipment Maintenance - Administration</v>
          </cell>
          <cell r="I420">
            <v>0</v>
          </cell>
          <cell r="J420" t="str">
            <v>Cr</v>
          </cell>
        </row>
        <row r="421">
          <cell r="A421" t="str">
            <v>5085 - 0003</v>
          </cell>
          <cell r="B421" t="str">
            <v>Office Equipment Maintenance - Source Water Protection</v>
          </cell>
          <cell r="I421">
            <v>0</v>
          </cell>
        </row>
        <row r="422">
          <cell r="A422" t="str">
            <v>5085 - 0008</v>
          </cell>
          <cell r="B422" t="str">
            <v>Office Equipment Maintenance - Hydro Plant</v>
          </cell>
          <cell r="G422" t="str">
            <v/>
          </cell>
          <cell r="H422" t="str">
            <v/>
          </cell>
          <cell r="I422">
            <v>0</v>
          </cell>
          <cell r="J422" t="str">
            <v>Cr</v>
          </cell>
        </row>
        <row r="423">
          <cell r="A423" t="str">
            <v>5090</v>
          </cell>
          <cell r="B423" t="str">
            <v>Office Supplies - Not Assigned to Departments</v>
          </cell>
          <cell r="I423">
            <v>0</v>
          </cell>
        </row>
        <row r="424">
          <cell r="A424" t="str">
            <v>5090 - 0001</v>
          </cell>
          <cell r="B424" t="str">
            <v>Office Supplies - Administration</v>
          </cell>
          <cell r="I424">
            <v>6431.68</v>
          </cell>
          <cell r="J424">
            <v>6431.68</v>
          </cell>
        </row>
        <row r="425">
          <cell r="A425" t="str">
            <v>5090 - 0002</v>
          </cell>
          <cell r="B425" t="str">
            <v>Office Supplies - Operations</v>
          </cell>
          <cell r="I425">
            <v>0</v>
          </cell>
          <cell r="J425" t="str">
            <v>Cr</v>
          </cell>
        </row>
        <row r="426">
          <cell r="A426" t="str">
            <v>5090 - 0003</v>
          </cell>
          <cell r="B426" t="str">
            <v>Office Supplies - Source Water Protection</v>
          </cell>
          <cell r="I426">
            <v>9.15</v>
          </cell>
        </row>
        <row r="427">
          <cell r="A427" t="str">
            <v>5090 - 0004</v>
          </cell>
          <cell r="B427" t="str">
            <v>Office Supplies - Generic Regulations</v>
          </cell>
          <cell r="I427">
            <v>925.34</v>
          </cell>
          <cell r="J427" t="str">
            <v>Cr</v>
          </cell>
        </row>
        <row r="428">
          <cell r="A428" t="str">
            <v>5090 - 0013</v>
          </cell>
          <cell r="B428" t="str">
            <v>Office Supplies - Risk Management Official</v>
          </cell>
          <cell r="G428" t="str">
            <v/>
          </cell>
          <cell r="H428" t="str">
            <v/>
          </cell>
          <cell r="I428">
            <v>0</v>
          </cell>
        </row>
        <row r="429">
          <cell r="A429" t="str">
            <v>5092</v>
          </cell>
          <cell r="B429" t="str">
            <v>Shop Supplies Operations - Not Assigned to Departments</v>
          </cell>
          <cell r="I429">
            <v>0</v>
          </cell>
        </row>
        <row r="430">
          <cell r="A430" t="str">
            <v>5092 - 0002</v>
          </cell>
          <cell r="B430" t="str">
            <v>Shop Supplies Operations - Operations</v>
          </cell>
          <cell r="G430" t="str">
            <v/>
          </cell>
          <cell r="H430" t="str">
            <v/>
          </cell>
          <cell r="I430">
            <v>0</v>
          </cell>
          <cell r="J430" t="str">
            <v>Cr</v>
          </cell>
        </row>
        <row r="431">
          <cell r="A431" t="str">
            <v>5093</v>
          </cell>
          <cell r="B431" t="str">
            <v>Kitchen Supplies - Not Assigned to Departments</v>
          </cell>
          <cell r="I431">
            <v>0</v>
          </cell>
        </row>
        <row r="432">
          <cell r="A432" t="str">
            <v>5093 - 0001</v>
          </cell>
          <cell r="B432" t="str">
            <v>Kitchen Supplies - Administration</v>
          </cell>
          <cell r="G432" t="str">
            <v/>
          </cell>
          <cell r="H432" t="str">
            <v/>
          </cell>
          <cell r="I432">
            <v>0</v>
          </cell>
          <cell r="J432" t="str">
            <v>Cr</v>
          </cell>
        </row>
        <row r="433">
          <cell r="A433" t="str">
            <v>5094</v>
          </cell>
          <cell r="B433" t="str">
            <v>McGeachie Cottage Supplies - Not Assigned to Departments</v>
          </cell>
          <cell r="I433">
            <v>0</v>
          </cell>
        </row>
        <row r="434">
          <cell r="A434" t="str">
            <v>5094 - 0009</v>
          </cell>
          <cell r="B434" t="str">
            <v>McGeachie Cottage Supplies - McGeachie Conservation</v>
          </cell>
          <cell r="G434" t="str">
            <v/>
          </cell>
          <cell r="H434" t="str">
            <v/>
          </cell>
          <cell r="I434">
            <v>0</v>
          </cell>
        </row>
        <row r="435">
          <cell r="A435" t="str">
            <v>5095</v>
          </cell>
          <cell r="B435" t="str">
            <v>Computer Software - Not Assigned to Departments</v>
          </cell>
          <cell r="I435">
            <v>0</v>
          </cell>
          <cell r="J435" t="str">
            <v>Cr</v>
          </cell>
        </row>
        <row r="436">
          <cell r="A436" t="str">
            <v>5095 - 0001</v>
          </cell>
          <cell r="B436" t="str">
            <v>Computer Software - Administration</v>
          </cell>
          <cell r="I436">
            <v>0</v>
          </cell>
          <cell r="J436">
            <v>0</v>
          </cell>
        </row>
        <row r="437">
          <cell r="A437" t="str">
            <v>5095 - 0003</v>
          </cell>
          <cell r="B437" t="str">
            <v>Computer Software - Source Water Protection</v>
          </cell>
          <cell r="I437">
            <v>0</v>
          </cell>
          <cell r="J437" t="str">
            <v>Cr</v>
          </cell>
        </row>
        <row r="438">
          <cell r="A438" t="str">
            <v>5095 - 0004</v>
          </cell>
          <cell r="B438" t="str">
            <v>Computer Software - Generic Regulations</v>
          </cell>
          <cell r="I438">
            <v>2353.5700000000002</v>
          </cell>
        </row>
        <row r="439">
          <cell r="A439" t="str">
            <v>5095 - 0013</v>
          </cell>
          <cell r="B439" t="str">
            <v>Computer Software - Risk Management Official</v>
          </cell>
          <cell r="G439" t="str">
            <v/>
          </cell>
          <cell r="H439" t="str">
            <v/>
          </cell>
          <cell r="I439">
            <v>0</v>
          </cell>
        </row>
        <row r="440">
          <cell r="A440" t="str">
            <v>5096</v>
          </cell>
          <cell r="B440" t="str">
            <v>Computer Hardware - Not Assigned to Departments</v>
          </cell>
          <cell r="I440">
            <v>0</v>
          </cell>
          <cell r="J440" t="str">
            <v>Cr</v>
          </cell>
        </row>
        <row r="441">
          <cell r="A441" t="str">
            <v>5096 - 0001</v>
          </cell>
          <cell r="B441" t="str">
            <v>Computer Hardware - Administration</v>
          </cell>
          <cell r="I441">
            <v>0</v>
          </cell>
        </row>
        <row r="442">
          <cell r="A442" t="str">
            <v>5096 - 0003</v>
          </cell>
          <cell r="B442" t="str">
            <v>Computer Hardware - Source Water Protection</v>
          </cell>
          <cell r="I442">
            <v>0</v>
          </cell>
          <cell r="J442" t="str">
            <v>Cr</v>
          </cell>
        </row>
        <row r="443">
          <cell r="A443" t="str">
            <v>5096 - 0004</v>
          </cell>
          <cell r="B443" t="str">
            <v>Computer Hardware - Generic Regulations</v>
          </cell>
          <cell r="G443" t="str">
            <v/>
          </cell>
          <cell r="H443" t="str">
            <v/>
          </cell>
          <cell r="I443">
            <v>0</v>
          </cell>
        </row>
        <row r="444">
          <cell r="A444" t="str">
            <v>5098</v>
          </cell>
          <cell r="B444" t="str">
            <v>Computer Service - Not Assigned to Departments</v>
          </cell>
          <cell r="I444">
            <v>0</v>
          </cell>
          <cell r="J444" t="str">
            <v>Cr</v>
          </cell>
        </row>
        <row r="445">
          <cell r="A445" t="str">
            <v>5098 - 0001</v>
          </cell>
          <cell r="B445" t="str">
            <v>Computer Service - Administration</v>
          </cell>
          <cell r="G445" t="str">
            <v/>
          </cell>
          <cell r="H445" t="str">
            <v/>
          </cell>
          <cell r="I445">
            <v>0</v>
          </cell>
        </row>
        <row r="446">
          <cell r="A446" t="str">
            <v>5100</v>
          </cell>
          <cell r="B446" t="str">
            <v>Members Expense - Not Assigned to Departments</v>
          </cell>
          <cell r="I446">
            <v>0</v>
          </cell>
        </row>
        <row r="447">
          <cell r="A447" t="str">
            <v>5100 - 0001</v>
          </cell>
          <cell r="B447" t="str">
            <v>Members Expense - Administration</v>
          </cell>
          <cell r="I447">
            <v>0</v>
          </cell>
          <cell r="J447" t="str">
            <v>Cr</v>
          </cell>
        </row>
        <row r="448">
          <cell r="A448" t="str">
            <v>5100 - 0004</v>
          </cell>
          <cell r="B448" t="str">
            <v>Members Expense - Generic Regulations</v>
          </cell>
          <cell r="G448" t="str">
            <v/>
          </cell>
          <cell r="H448" t="str">
            <v/>
          </cell>
          <cell r="I448">
            <v>0</v>
          </cell>
        </row>
        <row r="449">
          <cell r="A449" t="str">
            <v>5105</v>
          </cell>
          <cell r="B449" t="str">
            <v>Chairmens Expense - Not Assigned to Departments</v>
          </cell>
          <cell r="I449">
            <v>0</v>
          </cell>
          <cell r="J449" t="str">
            <v>Cr</v>
          </cell>
        </row>
        <row r="450">
          <cell r="A450" t="str">
            <v>5105 - 0001</v>
          </cell>
          <cell r="B450" t="str">
            <v>Chairmens Expense - Administration</v>
          </cell>
          <cell r="I450">
            <v>0</v>
          </cell>
        </row>
        <row r="451">
          <cell r="A451" t="str">
            <v>5105 - 0003</v>
          </cell>
          <cell r="B451" t="str">
            <v>Chairmens Expense - Source Water Protection</v>
          </cell>
          <cell r="I451">
            <v>0</v>
          </cell>
          <cell r="J451" t="str">
            <v>Cr</v>
          </cell>
        </row>
        <row r="452">
          <cell r="A452" t="str">
            <v>5105 - 0004</v>
          </cell>
          <cell r="B452" t="str">
            <v>Chairmens Expense - Generic Regulations</v>
          </cell>
          <cell r="G452" t="str">
            <v/>
          </cell>
          <cell r="H452" t="str">
            <v/>
          </cell>
          <cell r="I452">
            <v>0</v>
          </cell>
        </row>
        <row r="453">
          <cell r="A453" t="str">
            <v>5108</v>
          </cell>
          <cell r="B453" t="str">
            <v>LRPC Expense - Not Assigned to Departments</v>
          </cell>
          <cell r="I453">
            <v>0</v>
          </cell>
          <cell r="J453" t="str">
            <v>Cr</v>
          </cell>
        </row>
        <row r="454">
          <cell r="A454" t="str">
            <v>5108 - 0001</v>
          </cell>
          <cell r="B454" t="str">
            <v>LRPC Expense - Administration</v>
          </cell>
          <cell r="I454">
            <v>0</v>
          </cell>
        </row>
        <row r="455">
          <cell r="A455" t="str">
            <v>5108 - 0004</v>
          </cell>
          <cell r="B455" t="str">
            <v>LRPC Expense - Generic Regulations</v>
          </cell>
          <cell r="G455" t="str">
            <v/>
          </cell>
          <cell r="H455" t="str">
            <v/>
          </cell>
          <cell r="I455">
            <v>0</v>
          </cell>
        </row>
        <row r="456">
          <cell r="A456" t="str">
            <v>5110</v>
          </cell>
          <cell r="B456" t="str">
            <v>Bank charges and interest - Not Assigned to Departments</v>
          </cell>
          <cell r="I456">
            <v>0</v>
          </cell>
          <cell r="J456" t="str">
            <v>Cr</v>
          </cell>
        </row>
        <row r="457">
          <cell r="A457" t="str">
            <v>5110 - 0001</v>
          </cell>
          <cell r="B457" t="str">
            <v>Bank charges and interest - Administration</v>
          </cell>
          <cell r="G457" t="str">
            <v/>
          </cell>
          <cell r="H457" t="str">
            <v/>
          </cell>
          <cell r="I457">
            <v>4233.6899999999996</v>
          </cell>
        </row>
        <row r="458">
          <cell r="A458" t="str">
            <v>5200</v>
          </cell>
          <cell r="B458" t="str">
            <v>Admin. Capital Expense - Not Assigned to Departments</v>
          </cell>
          <cell r="I458">
            <v>0</v>
          </cell>
          <cell r="J458" t="str">
            <v>Cr</v>
          </cell>
        </row>
        <row r="459">
          <cell r="A459" t="str">
            <v>5210</v>
          </cell>
          <cell r="B459" t="str">
            <v>Computer Capital Expense - Not Assigned to Departments</v>
          </cell>
          <cell r="I459">
            <v>0</v>
          </cell>
        </row>
        <row r="460">
          <cell r="A460" t="str">
            <v>5220</v>
          </cell>
          <cell r="B460" t="str">
            <v>Operations Capital Expense - Not Assigned to Departments</v>
          </cell>
          <cell r="I460">
            <v>0</v>
          </cell>
          <cell r="J460" t="str">
            <v>Cr</v>
          </cell>
        </row>
        <row r="461">
          <cell r="A461" t="str">
            <v>5220 - 0001</v>
          </cell>
          <cell r="B461" t="str">
            <v>Operations Capital Expense - Administration</v>
          </cell>
          <cell r="I461">
            <v>0</v>
          </cell>
        </row>
        <row r="462">
          <cell r="A462" t="str">
            <v>5220 - 0002</v>
          </cell>
          <cell r="B462" t="str">
            <v>Operations Capital Expense - Operations</v>
          </cell>
          <cell r="G462" t="str">
            <v/>
          </cell>
          <cell r="H462" t="str">
            <v/>
          </cell>
          <cell r="I462">
            <v>52011.09</v>
          </cell>
        </row>
        <row r="463">
          <cell r="A463" t="str">
            <v>5230</v>
          </cell>
          <cell r="B463" t="str">
            <v>Lands Capital Expense - Not Assigned to Departments</v>
          </cell>
          <cell r="I463">
            <v>0</v>
          </cell>
          <cell r="J463" t="str">
            <v>Cr</v>
          </cell>
        </row>
        <row r="464">
          <cell r="A464" t="str">
            <v>5230 - 0011</v>
          </cell>
          <cell r="B464" t="str">
            <v>Lands Capital Expense - Lands</v>
          </cell>
          <cell r="G464" t="str">
            <v/>
          </cell>
          <cell r="H464" t="str">
            <v/>
          </cell>
          <cell r="I464">
            <v>0</v>
          </cell>
        </row>
        <row r="465">
          <cell r="A465" t="str">
            <v>5300</v>
          </cell>
          <cell r="B465" t="str">
            <v>General - NE - Not Assigned to Departments</v>
          </cell>
          <cell r="I465">
            <v>0</v>
          </cell>
          <cell r="J465" t="str">
            <v>Cr</v>
          </cell>
        </row>
        <row r="466">
          <cell r="A466" t="str">
            <v>5310</v>
          </cell>
          <cell r="B466" t="str">
            <v>Low Water Response Team (non-dept) - Not Assigned to Departments</v>
          </cell>
          <cell r="I466">
            <v>0</v>
          </cell>
        </row>
        <row r="467">
          <cell r="A467" t="str">
            <v>5315</v>
          </cell>
          <cell r="B467" t="str">
            <v>Vehicle - Gas &amp; Oil - Not Assigned to Departments</v>
          </cell>
          <cell r="I467">
            <v>0</v>
          </cell>
        </row>
        <row r="468">
          <cell r="A468" t="str">
            <v>5315 - 0001</v>
          </cell>
          <cell r="B468" t="str">
            <v>Vehicle - Gas &amp; Oil - Administration</v>
          </cell>
          <cell r="I468">
            <v>0</v>
          </cell>
          <cell r="J468" t="str">
            <v>Cr</v>
          </cell>
        </row>
        <row r="469">
          <cell r="A469" t="str">
            <v>5315 - 0002</v>
          </cell>
          <cell r="B469" t="str">
            <v>Vehicle - Gas &amp; Oil - Operations</v>
          </cell>
          <cell r="I469">
            <v>10761.63</v>
          </cell>
          <cell r="J469">
            <v>10761.63</v>
          </cell>
        </row>
        <row r="470">
          <cell r="A470" t="str">
            <v>5315 - 0003</v>
          </cell>
          <cell r="B470" t="str">
            <v>Vehicle - Gas &amp; Oil - Source Water Protection</v>
          </cell>
          <cell r="I470">
            <v>0</v>
          </cell>
          <cell r="J470" t="str">
            <v>Cr</v>
          </cell>
        </row>
        <row r="471">
          <cell r="A471" t="str">
            <v>5315 - 0004</v>
          </cell>
          <cell r="B471" t="str">
            <v>Vehicle - Gas &amp; Oil - Generic Regulations</v>
          </cell>
          <cell r="I471">
            <v>0</v>
          </cell>
        </row>
        <row r="472">
          <cell r="A472" t="str">
            <v>5315 - 0005</v>
          </cell>
          <cell r="B472" t="str">
            <v>Vehicle - Gas &amp; Oil - Cordova Lake Dam</v>
          </cell>
          <cell r="I472">
            <v>0</v>
          </cell>
          <cell r="J472" t="str">
            <v>Cr</v>
          </cell>
        </row>
        <row r="473">
          <cell r="A473" t="str">
            <v>5315 - 0006</v>
          </cell>
          <cell r="B473" t="str">
            <v>Vehicle - Gas &amp; Oil - Round Lake Dam</v>
          </cell>
          <cell r="I473">
            <v>0</v>
          </cell>
        </row>
        <row r="474">
          <cell r="A474" t="str">
            <v>5315 - 0007</v>
          </cell>
          <cell r="B474" t="str">
            <v>Vehicle - Gas &amp; Oil - Kashabog Lake Dam</v>
          </cell>
          <cell r="I474">
            <v>0</v>
          </cell>
          <cell r="J474" t="str">
            <v>Cr</v>
          </cell>
        </row>
        <row r="475">
          <cell r="A475" t="str">
            <v>5315 - 0008</v>
          </cell>
          <cell r="B475" t="str">
            <v>Vehicle - Gas &amp; Oil - Hydro Plant</v>
          </cell>
          <cell r="I475">
            <v>0</v>
          </cell>
        </row>
        <row r="476">
          <cell r="A476" t="str">
            <v>5315 - 0011</v>
          </cell>
          <cell r="B476" t="str">
            <v>Vehicle - Gas &amp; Oil - Lands</v>
          </cell>
          <cell r="G476" t="str">
            <v/>
          </cell>
          <cell r="H476" t="str">
            <v/>
          </cell>
          <cell r="I476">
            <v>0</v>
          </cell>
        </row>
        <row r="477">
          <cell r="A477" t="str">
            <v>5320</v>
          </cell>
          <cell r="B477" t="str">
            <v>Vehicle - Maintenance - Not Assigned to Departments</v>
          </cell>
          <cell r="I477">
            <v>0</v>
          </cell>
          <cell r="J477" t="str">
            <v>Cr</v>
          </cell>
        </row>
        <row r="478">
          <cell r="A478" t="str">
            <v>5320 - 0002</v>
          </cell>
          <cell r="B478" t="str">
            <v>Vehicle - Maintenance - Operations</v>
          </cell>
          <cell r="I478">
            <v>0</v>
          </cell>
        </row>
        <row r="479">
          <cell r="A479" t="str">
            <v>5320 - 0003</v>
          </cell>
          <cell r="B479" t="str">
            <v>Vehicle - Maintenance - Source Water Protection</v>
          </cell>
          <cell r="I479">
            <v>0</v>
          </cell>
          <cell r="J479" t="str">
            <v>Cr</v>
          </cell>
        </row>
        <row r="480">
          <cell r="A480" t="str">
            <v>5320 - 0004</v>
          </cell>
          <cell r="B480" t="str">
            <v>Vehicle - Maintenance - Generic Regulations</v>
          </cell>
          <cell r="I480">
            <v>0</v>
          </cell>
        </row>
        <row r="481">
          <cell r="A481" t="str">
            <v>5320 - 0005</v>
          </cell>
          <cell r="B481" t="str">
            <v>Vehicle - Maintenance - Cordova Lake Dam</v>
          </cell>
          <cell r="I481">
            <v>0</v>
          </cell>
          <cell r="J481" t="str">
            <v>Cr</v>
          </cell>
        </row>
        <row r="482">
          <cell r="A482" t="str">
            <v>5320 - 0006</v>
          </cell>
          <cell r="B482" t="str">
            <v>Vehicle - Maintenance - Round Lake Dam</v>
          </cell>
          <cell r="I482">
            <v>0</v>
          </cell>
        </row>
        <row r="483">
          <cell r="A483" t="str">
            <v>5320 - 0007</v>
          </cell>
          <cell r="B483" t="str">
            <v>Vehicle - Maintenance - Kashabog Lake Dam</v>
          </cell>
          <cell r="I483">
            <v>0</v>
          </cell>
          <cell r="J483" t="str">
            <v>Cr</v>
          </cell>
        </row>
        <row r="484">
          <cell r="A484" t="str">
            <v>5320 - 0008</v>
          </cell>
          <cell r="B484" t="str">
            <v>Vehicle - Maintenance - Hydro Plant</v>
          </cell>
          <cell r="I484">
            <v>0</v>
          </cell>
        </row>
        <row r="485">
          <cell r="A485" t="str">
            <v>5320 - 0011</v>
          </cell>
          <cell r="B485" t="str">
            <v>Vehicle - Maintenance - Lands</v>
          </cell>
          <cell r="G485" t="str">
            <v/>
          </cell>
          <cell r="H485" t="str">
            <v/>
          </cell>
          <cell r="I485">
            <v>0</v>
          </cell>
          <cell r="J485" t="str">
            <v>Cr</v>
          </cell>
        </row>
        <row r="486">
          <cell r="A486" t="str">
            <v>5325</v>
          </cell>
          <cell r="B486" t="str">
            <v>Vehicle - Insurance - Not Assigned to Departments</v>
          </cell>
          <cell r="I486">
            <v>0</v>
          </cell>
        </row>
        <row r="487">
          <cell r="A487" t="str">
            <v>5325 - 0002</v>
          </cell>
          <cell r="B487" t="str">
            <v>Vehicle - Insurance - Operations</v>
          </cell>
          <cell r="I487">
            <v>0</v>
          </cell>
          <cell r="J487" t="str">
            <v>Cr</v>
          </cell>
        </row>
        <row r="488">
          <cell r="A488" t="str">
            <v>5325 - 0003</v>
          </cell>
          <cell r="B488" t="str">
            <v>Vehicle - Insurance - Source Water Protection</v>
          </cell>
          <cell r="I488">
            <v>0</v>
          </cell>
        </row>
        <row r="489">
          <cell r="A489" t="str">
            <v>5325 - 0004</v>
          </cell>
          <cell r="B489" t="str">
            <v>Vehicle - Insurance - Generic Regulations</v>
          </cell>
          <cell r="I489">
            <v>0</v>
          </cell>
          <cell r="J489" t="str">
            <v>Cr</v>
          </cell>
        </row>
        <row r="490">
          <cell r="A490" t="str">
            <v>5325 - 0005</v>
          </cell>
          <cell r="B490" t="str">
            <v>Vehicle - Insurance - Cordova Lake Dam</v>
          </cell>
          <cell r="I490">
            <v>0</v>
          </cell>
        </row>
        <row r="491">
          <cell r="A491" t="str">
            <v>5325 - 0006</v>
          </cell>
          <cell r="B491" t="str">
            <v>Vehicle - Insurance - Round Lake Dam</v>
          </cell>
          <cell r="I491">
            <v>0</v>
          </cell>
          <cell r="J491" t="str">
            <v>Cr</v>
          </cell>
        </row>
        <row r="492">
          <cell r="A492" t="str">
            <v>5325 - 0007</v>
          </cell>
          <cell r="B492" t="str">
            <v>Vehicle - Insurance - Kashabog Lake Dam</v>
          </cell>
          <cell r="I492">
            <v>0</v>
          </cell>
        </row>
        <row r="493">
          <cell r="A493" t="str">
            <v>5325 - 0008</v>
          </cell>
          <cell r="B493" t="str">
            <v>Vehicle - Insurance - Hydro Plant</v>
          </cell>
          <cell r="I493">
            <v>0</v>
          </cell>
          <cell r="J493" t="str">
            <v>Cr</v>
          </cell>
        </row>
        <row r="494">
          <cell r="A494" t="str">
            <v>5325 - 0011</v>
          </cell>
          <cell r="B494" t="str">
            <v>Vehicle - Insurance - Lands</v>
          </cell>
          <cell r="G494" t="str">
            <v/>
          </cell>
          <cell r="H494" t="str">
            <v/>
          </cell>
          <cell r="I494">
            <v>0</v>
          </cell>
        </row>
        <row r="495">
          <cell r="A495" t="str">
            <v>5330</v>
          </cell>
          <cell r="B495" t="str">
            <v>Equipment - Costs - Not Assigned to Departments</v>
          </cell>
          <cell r="I495">
            <v>0</v>
          </cell>
          <cell r="J495" t="str">
            <v>Cr</v>
          </cell>
        </row>
        <row r="496">
          <cell r="A496" t="str">
            <v>5330 - 0002</v>
          </cell>
          <cell r="B496" t="str">
            <v>Equipment - Costs - Operations</v>
          </cell>
          <cell r="I496">
            <v>0</v>
          </cell>
        </row>
        <row r="497">
          <cell r="A497" t="str">
            <v>5330 - 0003</v>
          </cell>
          <cell r="B497" t="str">
            <v>Equipment - Costs - Source Water Protection</v>
          </cell>
          <cell r="I497">
            <v>0</v>
          </cell>
          <cell r="J497" t="str">
            <v>Cr</v>
          </cell>
        </row>
        <row r="498">
          <cell r="A498" t="str">
            <v>5330 - 0004</v>
          </cell>
          <cell r="B498" t="str">
            <v>Equipment - Costs - Generic Regulations</v>
          </cell>
          <cell r="I498">
            <v>0</v>
          </cell>
        </row>
        <row r="499">
          <cell r="A499" t="str">
            <v>5330 - 0005</v>
          </cell>
          <cell r="B499" t="str">
            <v>Equipment - Costs - Cordova Lake Dam</v>
          </cell>
          <cell r="I499">
            <v>0</v>
          </cell>
          <cell r="J499" t="str">
            <v>Cr</v>
          </cell>
        </row>
        <row r="500">
          <cell r="A500" t="str">
            <v>5330 - 0006</v>
          </cell>
          <cell r="B500" t="str">
            <v>Equipment - Costs - Round Lake Dam</v>
          </cell>
          <cell r="I500">
            <v>0</v>
          </cell>
        </row>
        <row r="501">
          <cell r="A501" t="str">
            <v>5330 - 0007</v>
          </cell>
          <cell r="B501" t="str">
            <v>Equipment - Costs - Kashabog Lake Dam</v>
          </cell>
          <cell r="I501">
            <v>0</v>
          </cell>
          <cell r="J501" t="str">
            <v>Cr</v>
          </cell>
        </row>
        <row r="502">
          <cell r="A502" t="str">
            <v>5330 - 0008</v>
          </cell>
          <cell r="B502" t="str">
            <v>Equipment - Costs - Hydro Plant</v>
          </cell>
          <cell r="I502">
            <v>0</v>
          </cell>
        </row>
        <row r="503">
          <cell r="A503" t="str">
            <v>5330 - 0011</v>
          </cell>
          <cell r="B503" t="str">
            <v>Equipment - Costs - Lands</v>
          </cell>
          <cell r="G503" t="str">
            <v/>
          </cell>
          <cell r="H503" t="str">
            <v/>
          </cell>
          <cell r="I503">
            <v>0</v>
          </cell>
        </row>
        <row r="504">
          <cell r="A504" t="str">
            <v>5335</v>
          </cell>
          <cell r="B504" t="str">
            <v>Equipment - Gas, Oil, Maintenance - Not Assigned to Departments</v>
          </cell>
          <cell r="I504">
            <v>0</v>
          </cell>
          <cell r="J504" t="str">
            <v>Cr</v>
          </cell>
        </row>
        <row r="505">
          <cell r="A505" t="str">
            <v>5335 - 0002</v>
          </cell>
          <cell r="B505" t="str">
            <v>Equipment - Gas, Oil, Maintenance - Operations</v>
          </cell>
          <cell r="I505">
            <v>0</v>
          </cell>
        </row>
        <row r="506">
          <cell r="A506" t="str">
            <v>5335 - 0003</v>
          </cell>
          <cell r="B506" t="str">
            <v>Equipment - Gas, Oil, Maintenance - Source Water Protection</v>
          </cell>
          <cell r="I506">
            <v>0</v>
          </cell>
          <cell r="J506" t="str">
            <v>Cr</v>
          </cell>
        </row>
        <row r="507">
          <cell r="A507" t="str">
            <v>5335 - 0004</v>
          </cell>
          <cell r="B507" t="str">
            <v>Equipment - Gas, Oil, Maintenance - Generic Regulations</v>
          </cell>
          <cell r="I507">
            <v>0</v>
          </cell>
        </row>
        <row r="508">
          <cell r="A508" t="str">
            <v>5335 - 0005</v>
          </cell>
          <cell r="B508" t="str">
            <v>Equipment - Gas, Oil, Maintenance - Cordova Lake Dam</v>
          </cell>
          <cell r="I508">
            <v>0</v>
          </cell>
          <cell r="J508" t="str">
            <v>Cr</v>
          </cell>
        </row>
        <row r="509">
          <cell r="A509" t="str">
            <v>5335 - 0006</v>
          </cell>
          <cell r="B509" t="str">
            <v>Equipment - Gas, Oil, Maintenance - Round Lake Dam</v>
          </cell>
          <cell r="I509">
            <v>0</v>
          </cell>
        </row>
        <row r="510">
          <cell r="A510" t="str">
            <v>5335 - 0007</v>
          </cell>
          <cell r="B510" t="str">
            <v>Equipment - Gas, Oil, Maintenance - Kashabog Lake Dam</v>
          </cell>
          <cell r="I510">
            <v>0</v>
          </cell>
          <cell r="J510" t="str">
            <v>Cr</v>
          </cell>
        </row>
        <row r="511">
          <cell r="A511" t="str">
            <v>5335 - 0008</v>
          </cell>
          <cell r="B511" t="str">
            <v>Equipment - Gas, Oil, Maintenance - Hydro Plant</v>
          </cell>
          <cell r="I511">
            <v>0</v>
          </cell>
        </row>
        <row r="512">
          <cell r="A512" t="str">
            <v>5335 - 0011</v>
          </cell>
          <cell r="B512" t="str">
            <v>Equipment - Gas, Oil, Maintenance - Lands</v>
          </cell>
          <cell r="G512" t="str">
            <v/>
          </cell>
          <cell r="H512" t="str">
            <v/>
          </cell>
          <cell r="I512">
            <v>0</v>
          </cell>
          <cell r="J512" t="str">
            <v>Cr</v>
          </cell>
        </row>
        <row r="513">
          <cell r="A513" t="str">
            <v>5410</v>
          </cell>
          <cell r="B513" t="str">
            <v>Wages - Not Assigned to Departments</v>
          </cell>
          <cell r="I513">
            <v>0.01</v>
          </cell>
        </row>
        <row r="514">
          <cell r="A514" t="str">
            <v>5410 - 0001</v>
          </cell>
          <cell r="B514" t="str">
            <v>Wages - Administration</v>
          </cell>
          <cell r="I514">
            <v>152280.79</v>
          </cell>
        </row>
        <row r="515">
          <cell r="A515" t="str">
            <v>5410 - 0002</v>
          </cell>
          <cell r="B515" t="str">
            <v>Wages - Operations</v>
          </cell>
          <cell r="I515">
            <v>86543.54</v>
          </cell>
          <cell r="J515" t="str">
            <v>Cr</v>
          </cell>
        </row>
        <row r="516">
          <cell r="A516" t="str">
            <v>5410 - 0003</v>
          </cell>
          <cell r="B516" t="str">
            <v>Wages - Source Water Protection</v>
          </cell>
          <cell r="I516">
            <v>24894.63</v>
          </cell>
        </row>
        <row r="517">
          <cell r="A517" t="str">
            <v>5410 - 0004</v>
          </cell>
          <cell r="B517" t="str">
            <v>Wages - Generic Regulations</v>
          </cell>
          <cell r="I517">
            <v>136991.60999999999</v>
          </cell>
          <cell r="J517" t="str">
            <v>Cr</v>
          </cell>
        </row>
        <row r="518">
          <cell r="A518" t="str">
            <v>5410 - 0005</v>
          </cell>
          <cell r="B518" t="str">
            <v>Wages - Cordova Lake Dam</v>
          </cell>
          <cell r="I518">
            <v>4087.55</v>
          </cell>
        </row>
        <row r="519">
          <cell r="A519" t="str">
            <v>5410 - 0006</v>
          </cell>
          <cell r="B519" t="str">
            <v>Wages - Round Lake Dam</v>
          </cell>
          <cell r="I519">
            <v>2148.58</v>
          </cell>
          <cell r="J519" t="str">
            <v>Cr</v>
          </cell>
        </row>
        <row r="520">
          <cell r="A520" t="str">
            <v>5410 - 0007</v>
          </cell>
          <cell r="B520" t="str">
            <v>Wages - Kashabog Lake Dam</v>
          </cell>
          <cell r="I520">
            <v>1166.3599999999999</v>
          </cell>
        </row>
        <row r="521">
          <cell r="A521" t="str">
            <v>5410 - 0008</v>
          </cell>
          <cell r="B521" t="str">
            <v>Wages - Hydro Plant</v>
          </cell>
          <cell r="I521">
            <v>14963.26</v>
          </cell>
          <cell r="J521" t="str">
            <v>Cr</v>
          </cell>
        </row>
        <row r="522">
          <cell r="A522" t="str">
            <v>5410 - 0011</v>
          </cell>
          <cell r="B522" t="str">
            <v>Wages - Lands</v>
          </cell>
          <cell r="I522">
            <v>0</v>
          </cell>
        </row>
        <row r="523">
          <cell r="A523" t="str">
            <v>5410 - 0012</v>
          </cell>
          <cell r="B523" t="str">
            <v>Wages - Special Projects - Other</v>
          </cell>
          <cell r="I523">
            <v>4254.8999999999996</v>
          </cell>
          <cell r="J523" t="str">
            <v>Cr</v>
          </cell>
        </row>
        <row r="524">
          <cell r="A524" t="str">
            <v>5410 - 0013</v>
          </cell>
          <cell r="B524" t="str">
            <v>Wages - Risk Management Official</v>
          </cell>
          <cell r="I524">
            <v>0</v>
          </cell>
        </row>
        <row r="525">
          <cell r="A525" t="str">
            <v>5410 - 0014</v>
          </cell>
          <cell r="B525" t="str">
            <v>Wages - Lower Trent Job Share</v>
          </cell>
          <cell r="G525" t="str">
            <v/>
          </cell>
          <cell r="H525" t="str">
            <v/>
          </cell>
          <cell r="I525">
            <v>0</v>
          </cell>
        </row>
        <row r="526">
          <cell r="A526" t="str">
            <v>5420</v>
          </cell>
          <cell r="B526" t="str">
            <v>CPP - Not Assigned to Departments</v>
          </cell>
          <cell r="I526">
            <v>0</v>
          </cell>
          <cell r="J526" t="str">
            <v>Cr</v>
          </cell>
        </row>
        <row r="527">
          <cell r="A527" t="str">
            <v>5420 - 0001</v>
          </cell>
          <cell r="B527" t="str">
            <v>CPP - Administration</v>
          </cell>
          <cell r="I527">
            <v>7807.12</v>
          </cell>
        </row>
        <row r="528">
          <cell r="A528" t="str">
            <v>5420 - 0002</v>
          </cell>
          <cell r="B528" t="str">
            <v>CPP - Operations</v>
          </cell>
          <cell r="I528">
            <v>4677.57</v>
          </cell>
          <cell r="J528" t="str">
            <v>Cr</v>
          </cell>
        </row>
        <row r="529">
          <cell r="A529" t="str">
            <v>5420 - 0003</v>
          </cell>
          <cell r="B529" t="str">
            <v>CPP - Source Water Protection</v>
          </cell>
          <cell r="I529">
            <v>1350.98</v>
          </cell>
        </row>
        <row r="530">
          <cell r="A530" t="str">
            <v>5420 - 0004</v>
          </cell>
          <cell r="B530" t="str">
            <v>CPP - Generic Regulations</v>
          </cell>
          <cell r="I530">
            <v>7372.13</v>
          </cell>
        </row>
        <row r="531">
          <cell r="A531" t="str">
            <v>5420 - 0005</v>
          </cell>
          <cell r="B531" t="str">
            <v>CPP - Cordova Lake Dam</v>
          </cell>
          <cell r="I531">
            <v>221.13</v>
          </cell>
          <cell r="J531" t="str">
            <v>Cr</v>
          </cell>
        </row>
        <row r="532">
          <cell r="A532" t="str">
            <v>5420 - 0006</v>
          </cell>
          <cell r="B532" t="str">
            <v>CPP - Round Lake Dam</v>
          </cell>
          <cell r="I532">
            <v>116.16</v>
          </cell>
        </row>
        <row r="533">
          <cell r="A533" t="str">
            <v>5420 - 0007</v>
          </cell>
          <cell r="B533" t="str">
            <v>CPP - Kashabog Lake Dam</v>
          </cell>
          <cell r="I533">
            <v>63.16</v>
          </cell>
          <cell r="J533" t="str">
            <v>Cr</v>
          </cell>
        </row>
        <row r="534">
          <cell r="A534" t="str">
            <v>5420 - 0008</v>
          </cell>
          <cell r="B534" t="str">
            <v>CPP - Hydro Plant</v>
          </cell>
          <cell r="I534">
            <v>802.71</v>
          </cell>
        </row>
        <row r="535">
          <cell r="A535" t="str">
            <v>5420 - 0011</v>
          </cell>
          <cell r="B535" t="str">
            <v>CPP - Lands</v>
          </cell>
          <cell r="I535">
            <v>0</v>
          </cell>
          <cell r="J535" t="str">
            <v>Cr</v>
          </cell>
        </row>
        <row r="536">
          <cell r="A536" t="str">
            <v>5420 - 0012</v>
          </cell>
          <cell r="B536" t="str">
            <v>CPP - Special Projects - Other</v>
          </cell>
          <cell r="I536">
            <v>204.16</v>
          </cell>
        </row>
        <row r="537">
          <cell r="A537" t="str">
            <v>5420 - 0013</v>
          </cell>
          <cell r="B537" t="str">
            <v>CPP - Risk Management Official</v>
          </cell>
          <cell r="I537">
            <v>0</v>
          </cell>
          <cell r="J537" t="str">
            <v>Cr</v>
          </cell>
        </row>
        <row r="538">
          <cell r="A538" t="str">
            <v>5420 - 0014</v>
          </cell>
          <cell r="B538" t="str">
            <v>CPP - Lower Trent Job Share</v>
          </cell>
          <cell r="G538" t="str">
            <v/>
          </cell>
          <cell r="H538" t="str">
            <v/>
          </cell>
          <cell r="I538">
            <v>0</v>
          </cell>
        </row>
        <row r="539">
          <cell r="A539" t="str">
            <v>5425</v>
          </cell>
          <cell r="B539" t="str">
            <v>EI - Not Assigned to Departments</v>
          </cell>
          <cell r="I539">
            <v>0</v>
          </cell>
        </row>
        <row r="540">
          <cell r="A540" t="str">
            <v>5425 - 0001</v>
          </cell>
          <cell r="B540" t="str">
            <v>EI - Administration</v>
          </cell>
          <cell r="I540">
            <v>2733.97</v>
          </cell>
          <cell r="J540" t="str">
            <v>Cr</v>
          </cell>
        </row>
        <row r="541">
          <cell r="A541" t="str">
            <v>5425 - 0002</v>
          </cell>
          <cell r="B541" t="str">
            <v>EI - Operations</v>
          </cell>
          <cell r="I541">
            <v>1700.51</v>
          </cell>
        </row>
        <row r="542">
          <cell r="A542" t="str">
            <v>5425 - 0003</v>
          </cell>
          <cell r="B542" t="str">
            <v>EI - Source Water Protection</v>
          </cell>
          <cell r="I542">
            <v>484.62</v>
          </cell>
          <cell r="J542" t="str">
            <v>Cr</v>
          </cell>
        </row>
        <row r="543">
          <cell r="A543" t="str">
            <v>5425 - 0004</v>
          </cell>
          <cell r="B543" t="str">
            <v>EI - Generic Regulations</v>
          </cell>
          <cell r="I543">
            <v>2677.03</v>
          </cell>
        </row>
        <row r="544">
          <cell r="A544" t="str">
            <v>5425 - 0005</v>
          </cell>
          <cell r="B544" t="str">
            <v>EI - Cordova Lake Dam</v>
          </cell>
          <cell r="I544">
            <v>78.17</v>
          </cell>
          <cell r="J544" t="str">
            <v>Cr</v>
          </cell>
        </row>
        <row r="545">
          <cell r="A545" t="str">
            <v>5425 - 0006</v>
          </cell>
          <cell r="B545" t="str">
            <v>EI - Round Lake Dam</v>
          </cell>
          <cell r="I545">
            <v>40.58</v>
          </cell>
        </row>
        <row r="546">
          <cell r="A546" t="str">
            <v>5425 - 0007</v>
          </cell>
          <cell r="B546" t="str">
            <v>EI - Kashabog Lake Dam</v>
          </cell>
          <cell r="I546">
            <v>22.16</v>
          </cell>
          <cell r="J546" t="str">
            <v>Cr</v>
          </cell>
        </row>
        <row r="547">
          <cell r="A547" t="str">
            <v>5425 - 0008</v>
          </cell>
          <cell r="B547" t="str">
            <v>EI - Hydro Plant</v>
          </cell>
          <cell r="I547">
            <v>285.37</v>
          </cell>
        </row>
        <row r="548">
          <cell r="A548" t="str">
            <v>5425 - 0011</v>
          </cell>
          <cell r="B548" t="str">
            <v>EI - Lands</v>
          </cell>
          <cell r="I548">
            <v>0</v>
          </cell>
          <cell r="J548" t="str">
            <v>Cr</v>
          </cell>
        </row>
        <row r="549">
          <cell r="A549" t="str">
            <v>5425 - 0012</v>
          </cell>
          <cell r="B549" t="str">
            <v>EI - Special Projects - Other</v>
          </cell>
          <cell r="I549">
            <v>94.1</v>
          </cell>
        </row>
        <row r="550">
          <cell r="A550" t="str">
            <v>5425 - 0013</v>
          </cell>
          <cell r="B550" t="str">
            <v>EI - Risk Management Official</v>
          </cell>
          <cell r="I550">
            <v>0</v>
          </cell>
          <cell r="J550" t="str">
            <v>Cr</v>
          </cell>
        </row>
        <row r="551">
          <cell r="A551" t="str">
            <v>5425 - 0014</v>
          </cell>
          <cell r="B551" t="str">
            <v>EI - Lower Trent Job Share</v>
          </cell>
          <cell r="G551" t="str">
            <v/>
          </cell>
          <cell r="H551" t="str">
            <v/>
          </cell>
          <cell r="I551">
            <v>0</v>
          </cell>
        </row>
        <row r="552">
          <cell r="A552" t="str">
            <v>5435</v>
          </cell>
          <cell r="B552" t="str">
            <v>EHT - Not Assigned to Departments</v>
          </cell>
          <cell r="I552">
            <v>0.01</v>
          </cell>
          <cell r="J552" t="str">
            <v>Cr</v>
          </cell>
        </row>
        <row r="553">
          <cell r="A553" t="str">
            <v>5435 - 0001</v>
          </cell>
          <cell r="B553" t="str">
            <v>EHT - Administration</v>
          </cell>
          <cell r="I553">
            <v>2976.76</v>
          </cell>
        </row>
        <row r="554">
          <cell r="A554" t="str">
            <v>5435 - 0002</v>
          </cell>
          <cell r="B554" t="str">
            <v>EHT - Operations</v>
          </cell>
          <cell r="I554">
            <v>1691.7</v>
          </cell>
          <cell r="J554" t="str">
            <v>Cr</v>
          </cell>
        </row>
        <row r="555">
          <cell r="A555" t="str">
            <v>5435 - 0003</v>
          </cell>
          <cell r="B555" t="str">
            <v>EHT - Source Water Protection</v>
          </cell>
          <cell r="I555">
            <v>486.6</v>
          </cell>
        </row>
        <row r="556">
          <cell r="A556" t="str">
            <v>5435 - 0004</v>
          </cell>
          <cell r="B556" t="str">
            <v>EHT - Generic Regulations</v>
          </cell>
          <cell r="I556">
            <v>2676.09</v>
          </cell>
          <cell r="J556" t="str">
            <v>Cr</v>
          </cell>
        </row>
        <row r="557">
          <cell r="A557" t="str">
            <v>5435 - 0005</v>
          </cell>
          <cell r="B557" t="str">
            <v>EHT - Cordova Lake Dam</v>
          </cell>
          <cell r="I557">
            <v>79.88</v>
          </cell>
        </row>
        <row r="558">
          <cell r="A558" t="str">
            <v>5435 - 0006</v>
          </cell>
          <cell r="B558" t="str">
            <v>EHT - Round Lake Dam</v>
          </cell>
          <cell r="I558">
            <v>41.97</v>
          </cell>
          <cell r="J558" t="str">
            <v>Cr</v>
          </cell>
        </row>
        <row r="559">
          <cell r="A559" t="str">
            <v>5435 - 0007</v>
          </cell>
          <cell r="B559" t="str">
            <v>EHT - Kashabog Lake Dam</v>
          </cell>
          <cell r="I559">
            <v>22.82</v>
          </cell>
        </row>
        <row r="560">
          <cell r="A560" t="str">
            <v>5435 - 0008</v>
          </cell>
          <cell r="B560" t="str">
            <v>EHT - Hydro Plant</v>
          </cell>
          <cell r="I560">
            <v>292.42</v>
          </cell>
          <cell r="J560" t="str">
            <v>Cr</v>
          </cell>
        </row>
        <row r="561">
          <cell r="A561" t="str">
            <v>5435 - 0011</v>
          </cell>
          <cell r="B561" t="str">
            <v>EHT - Lands</v>
          </cell>
          <cell r="I561">
            <v>0</v>
          </cell>
        </row>
        <row r="562">
          <cell r="A562" t="str">
            <v>5435 - 0012</v>
          </cell>
          <cell r="B562" t="str">
            <v>EHT - Special Projects - Other</v>
          </cell>
          <cell r="I562">
            <v>82.96</v>
          </cell>
          <cell r="J562" t="str">
            <v>Cr</v>
          </cell>
        </row>
        <row r="563">
          <cell r="A563" t="str">
            <v>5435 - 0013</v>
          </cell>
          <cell r="B563" t="str">
            <v>EHT - Risk Management Official</v>
          </cell>
          <cell r="I563">
            <v>0</v>
          </cell>
        </row>
        <row r="564">
          <cell r="A564" t="str">
            <v>5435 - 0014</v>
          </cell>
          <cell r="B564" t="str">
            <v>EHT - Lower Trent Job Share</v>
          </cell>
          <cell r="G564" t="str">
            <v/>
          </cell>
          <cell r="H564" t="str">
            <v/>
          </cell>
          <cell r="I564">
            <v>0</v>
          </cell>
          <cell r="J564" t="str">
            <v>Cr</v>
          </cell>
        </row>
        <row r="565">
          <cell r="A565" t="str">
            <v>5445</v>
          </cell>
          <cell r="B565" t="str">
            <v>WSIB - Not Assigned to Departments</v>
          </cell>
          <cell r="I565">
            <v>0.01</v>
          </cell>
        </row>
        <row r="566">
          <cell r="A566" t="str">
            <v>5445 - 0001</v>
          </cell>
          <cell r="B566" t="str">
            <v>WSIB - Administration</v>
          </cell>
          <cell r="I566">
            <v>4365.93</v>
          </cell>
        </row>
        <row r="567">
          <cell r="A567" t="str">
            <v>5445 - 0002</v>
          </cell>
          <cell r="B567" t="str">
            <v>WSIB - Operations</v>
          </cell>
          <cell r="I567">
            <v>2481.0700000000002</v>
          </cell>
          <cell r="J567" t="str">
            <v>Cr</v>
          </cell>
        </row>
        <row r="568">
          <cell r="A568" t="str">
            <v>5445 - 0003</v>
          </cell>
          <cell r="B568" t="str">
            <v>WSIB - Source Water Protection</v>
          </cell>
          <cell r="I568">
            <v>713.67</v>
          </cell>
        </row>
        <row r="569">
          <cell r="A569" t="str">
            <v>5445 - 0004</v>
          </cell>
          <cell r="B569" t="str">
            <v>WSIB - Generic Regulations</v>
          </cell>
          <cell r="I569">
            <v>3924.72</v>
          </cell>
          <cell r="J569" t="str">
            <v>Cr</v>
          </cell>
        </row>
        <row r="570">
          <cell r="A570" t="str">
            <v>5445 - 0005</v>
          </cell>
          <cell r="B570" t="str">
            <v>WSIB - Cordova Lake Dam</v>
          </cell>
          <cell r="I570">
            <v>117.16</v>
          </cell>
        </row>
        <row r="571">
          <cell r="A571" t="str">
            <v>5445 - 0006</v>
          </cell>
          <cell r="B571" t="str">
            <v>WSIB - Round Lake Dam</v>
          </cell>
          <cell r="I571">
            <v>61.6</v>
          </cell>
        </row>
        <row r="572">
          <cell r="A572" t="str">
            <v>5445 - 0007</v>
          </cell>
          <cell r="B572" t="str">
            <v>WSIB - Kashabog Lake Dam</v>
          </cell>
          <cell r="I572">
            <v>33.450000000000003</v>
          </cell>
          <cell r="J572" t="str">
            <v>Cr</v>
          </cell>
        </row>
        <row r="573">
          <cell r="A573" t="str">
            <v>5445 - 0008</v>
          </cell>
          <cell r="B573" t="str">
            <v>WSIB - Hydro Plant</v>
          </cell>
          <cell r="I573">
            <v>428.99</v>
          </cell>
        </row>
        <row r="574">
          <cell r="A574" t="str">
            <v>5445 - 0011</v>
          </cell>
          <cell r="B574" t="str">
            <v>WSIB - Lands</v>
          </cell>
          <cell r="I574">
            <v>0</v>
          </cell>
          <cell r="J574" t="str">
            <v>Cr</v>
          </cell>
        </row>
        <row r="575">
          <cell r="A575" t="str">
            <v>5445 - 0012</v>
          </cell>
          <cell r="B575" t="str">
            <v>WSIB - Special Projects - Other</v>
          </cell>
          <cell r="I575">
            <v>121.68</v>
          </cell>
        </row>
        <row r="576">
          <cell r="A576" t="str">
            <v>5445 - 0013</v>
          </cell>
          <cell r="B576" t="str">
            <v>WSIB - Risk Management Official</v>
          </cell>
          <cell r="I576">
            <v>0</v>
          </cell>
          <cell r="J576" t="str">
            <v>Cr</v>
          </cell>
        </row>
        <row r="577">
          <cell r="A577" t="str">
            <v>5445 - 0014</v>
          </cell>
          <cell r="B577" t="str">
            <v>WSIB - Lower Trent Job Share</v>
          </cell>
          <cell r="G577" t="str">
            <v/>
          </cell>
          <cell r="H577" t="str">
            <v/>
          </cell>
          <cell r="I577">
            <v>0</v>
          </cell>
        </row>
        <row r="578">
          <cell r="A578" t="str">
            <v>5450</v>
          </cell>
          <cell r="B578" t="str">
            <v>Group Benefits - Not Assigned to Departments</v>
          </cell>
          <cell r="I578">
            <v>0</v>
          </cell>
        </row>
        <row r="579">
          <cell r="A579" t="str">
            <v>5450 - 0001</v>
          </cell>
          <cell r="B579" t="str">
            <v>Group Benefits - Administration</v>
          </cell>
          <cell r="I579">
            <v>13201.98</v>
          </cell>
          <cell r="J579" t="str">
            <v>Cr</v>
          </cell>
        </row>
        <row r="580">
          <cell r="A580" t="str">
            <v>5450 - 0002</v>
          </cell>
          <cell r="B580" t="str">
            <v>Group Benefits - Operations</v>
          </cell>
          <cell r="I580">
            <v>11077.49</v>
          </cell>
        </row>
        <row r="581">
          <cell r="A581" t="str">
            <v>5450 - 0003</v>
          </cell>
          <cell r="B581" t="str">
            <v>Group Benefits - Source Water Protection</v>
          </cell>
          <cell r="I581">
            <v>1264.9000000000001</v>
          </cell>
          <cell r="J581" t="str">
            <v>Cr</v>
          </cell>
        </row>
        <row r="582">
          <cell r="A582" t="str">
            <v>5450 - 0004</v>
          </cell>
          <cell r="B582" t="str">
            <v>Group Benefits - Generic Regulations</v>
          </cell>
          <cell r="I582">
            <v>10752.97</v>
          </cell>
          <cell r="J582">
            <v>10752.97</v>
          </cell>
        </row>
        <row r="583">
          <cell r="A583" t="str">
            <v>5450 - 0012</v>
          </cell>
          <cell r="B583" t="str">
            <v>Group Benefits - Special Projects - Other</v>
          </cell>
          <cell r="I583">
            <v>0</v>
          </cell>
          <cell r="J583" t="str">
            <v>Cr</v>
          </cell>
        </row>
        <row r="584">
          <cell r="A584" t="str">
            <v>5450 - 0013</v>
          </cell>
          <cell r="B584" t="str">
            <v>Group Benefits - Risk Management Official</v>
          </cell>
          <cell r="I584">
            <v>0</v>
          </cell>
        </row>
        <row r="585">
          <cell r="A585" t="str">
            <v>5450 - 0014</v>
          </cell>
          <cell r="B585" t="str">
            <v>Group Benefits - Lower Trent Job Share</v>
          </cell>
          <cell r="G585" t="str">
            <v/>
          </cell>
          <cell r="H585" t="str">
            <v/>
          </cell>
          <cell r="I585">
            <v>0</v>
          </cell>
          <cell r="J585" t="str">
            <v>Cr</v>
          </cell>
        </row>
        <row r="586">
          <cell r="A586" t="str">
            <v>5455</v>
          </cell>
          <cell r="B586" t="str">
            <v>RRSP - OMERS - Not Assigned to Departments</v>
          </cell>
          <cell r="I586">
            <v>0</v>
          </cell>
        </row>
        <row r="587">
          <cell r="A587" t="str">
            <v>5455 - 0001</v>
          </cell>
          <cell r="B587" t="str">
            <v>RRSP - OMERS - Administration</v>
          </cell>
          <cell r="I587">
            <v>14432.03</v>
          </cell>
          <cell r="J587" t="str">
            <v>Cr</v>
          </cell>
        </row>
        <row r="588">
          <cell r="A588" t="str">
            <v>5455 - 0002</v>
          </cell>
          <cell r="B588" t="str">
            <v>RRSP - OMERS - Operations</v>
          </cell>
          <cell r="I588">
            <v>8602.86</v>
          </cell>
        </row>
        <row r="589">
          <cell r="A589" t="str">
            <v>5455 - 0003</v>
          </cell>
          <cell r="B589" t="str">
            <v>RRSP - OMERS - Source Water Protection</v>
          </cell>
          <cell r="I589">
            <v>2156.6</v>
          </cell>
          <cell r="J589" t="str">
            <v>Cr</v>
          </cell>
        </row>
        <row r="590">
          <cell r="A590" t="str">
            <v>5455 - 0004</v>
          </cell>
          <cell r="B590" t="str">
            <v>RRSP - OMERS - Generic Regulations</v>
          </cell>
          <cell r="I590">
            <v>11529.1</v>
          </cell>
        </row>
        <row r="591">
          <cell r="A591" t="str">
            <v>5455 - 0005</v>
          </cell>
          <cell r="B591" t="str">
            <v>RRSP - OMERS - Cordova Lake Dam</v>
          </cell>
          <cell r="I591">
            <v>0</v>
          </cell>
        </row>
        <row r="592">
          <cell r="A592" t="str">
            <v>5455 - 0006</v>
          </cell>
          <cell r="B592" t="str">
            <v>RRSP - OMERS - Round Lake Dam</v>
          </cell>
          <cell r="I592">
            <v>0</v>
          </cell>
          <cell r="J592" t="str">
            <v>Cr</v>
          </cell>
        </row>
        <row r="593">
          <cell r="A593" t="str">
            <v>5455 - 0007</v>
          </cell>
          <cell r="B593" t="str">
            <v>RRSP - OMERS - Kashabog Lake Dam</v>
          </cell>
          <cell r="I593">
            <v>0</v>
          </cell>
        </row>
        <row r="594">
          <cell r="A594" t="str">
            <v>5455 - 0008</v>
          </cell>
          <cell r="B594" t="str">
            <v>RRSP - OMERS - Hydro Plant</v>
          </cell>
          <cell r="I594">
            <v>0</v>
          </cell>
          <cell r="J594" t="str">
            <v>Cr</v>
          </cell>
        </row>
        <row r="595">
          <cell r="A595" t="str">
            <v>5455 - 0009</v>
          </cell>
          <cell r="B595" t="str">
            <v>RRSP - OMERS - McGeachie Conservation</v>
          </cell>
          <cell r="I595">
            <v>0</v>
          </cell>
        </row>
        <row r="596">
          <cell r="A596" t="str">
            <v>5455 - 0010</v>
          </cell>
          <cell r="B596" t="str">
            <v>RRSP - OMERS - Crowe Bridge Area</v>
          </cell>
          <cell r="I596">
            <v>0</v>
          </cell>
          <cell r="J596" t="str">
            <v>Cr</v>
          </cell>
        </row>
        <row r="597">
          <cell r="A597" t="str">
            <v>5455 - 0011</v>
          </cell>
          <cell r="B597" t="str">
            <v>RRSP - OMERS - Lands</v>
          </cell>
          <cell r="I597">
            <v>0</v>
          </cell>
        </row>
        <row r="598">
          <cell r="A598" t="str">
            <v>5455 - 0012</v>
          </cell>
          <cell r="B598" t="str">
            <v>RRSP - OMERS - Special Projects - Other</v>
          </cell>
          <cell r="I598">
            <v>0</v>
          </cell>
        </row>
        <row r="599">
          <cell r="A599" t="str">
            <v>5455 - 0013</v>
          </cell>
          <cell r="B599" t="str">
            <v>RRSP - OMERS - Risk Management Official</v>
          </cell>
          <cell r="I599">
            <v>0</v>
          </cell>
          <cell r="J599" t="str">
            <v>Cr</v>
          </cell>
        </row>
        <row r="600">
          <cell r="A600" t="str">
            <v>5455 - 0014</v>
          </cell>
          <cell r="B600" t="str">
            <v>RRSP - OMERS - Lower Trent Job Share</v>
          </cell>
          <cell r="G600" t="str">
            <v/>
          </cell>
          <cell r="H600" t="str">
            <v/>
          </cell>
          <cell r="I600">
            <v>0</v>
          </cell>
        </row>
        <row r="601">
          <cell r="A601" t="str">
            <v>5460</v>
          </cell>
          <cell r="B601" t="str">
            <v>Cons. Hydro Wage Reimbursement - Not Assigned to Departments</v>
          </cell>
          <cell r="I601">
            <v>0</v>
          </cell>
          <cell r="J601" t="str">
            <v>Cr</v>
          </cell>
        </row>
        <row r="602">
          <cell r="A602" t="str">
            <v>5460 - 0008</v>
          </cell>
          <cell r="B602" t="str">
            <v>Cons. Hydro Wage Reimbursement - Hydro Plant</v>
          </cell>
          <cell r="G602" t="str">
            <v/>
          </cell>
          <cell r="H602" t="str">
            <v/>
          </cell>
          <cell r="I602">
            <v>9096.2999999999993</v>
          </cell>
        </row>
        <row r="603">
          <cell r="A603" t="str">
            <v>5500</v>
          </cell>
          <cell r="B603" t="str">
            <v>Job Share - Not Assigned to Departments</v>
          </cell>
          <cell r="I603">
            <v>0</v>
          </cell>
          <cell r="J603" t="str">
            <v>Cr</v>
          </cell>
        </row>
        <row r="604">
          <cell r="A604" t="str">
            <v>5500 - 0003</v>
          </cell>
          <cell r="B604" t="str">
            <v>Job Share - Source Water Protection</v>
          </cell>
          <cell r="G604" t="str">
            <v/>
          </cell>
          <cell r="H604" t="str">
            <v/>
          </cell>
          <cell r="I604">
            <v>0</v>
          </cell>
        </row>
        <row r="605">
          <cell r="A605" t="str">
            <v>5510</v>
          </cell>
          <cell r="B605" t="str">
            <v>Advertising - Not Assigned to Departments</v>
          </cell>
          <cell r="I605">
            <v>0</v>
          </cell>
        </row>
        <row r="606">
          <cell r="A606" t="str">
            <v>5510 - 0001</v>
          </cell>
          <cell r="B606" t="str">
            <v>Advertising - Administration</v>
          </cell>
          <cell r="I606">
            <v>0</v>
          </cell>
          <cell r="J606" t="str">
            <v>Cr</v>
          </cell>
        </row>
        <row r="607">
          <cell r="A607" t="str">
            <v>5510 - 0004</v>
          </cell>
          <cell r="B607" t="str">
            <v>Advertising - Generic Regulations</v>
          </cell>
          <cell r="I607">
            <v>0</v>
          </cell>
        </row>
        <row r="608">
          <cell r="A608" t="str">
            <v>5510 - 0009</v>
          </cell>
          <cell r="B608" t="str">
            <v>Advertising - McGeachie Conservation</v>
          </cell>
          <cell r="G608" t="str">
            <v/>
          </cell>
          <cell r="H608" t="str">
            <v/>
          </cell>
          <cell r="I608">
            <v>0</v>
          </cell>
          <cell r="J608" t="str">
            <v>Cr</v>
          </cell>
        </row>
        <row r="609">
          <cell r="A609" t="str">
            <v>5515</v>
          </cell>
          <cell r="B609" t="str">
            <v>General Projects - Not Assigned to Departments</v>
          </cell>
          <cell r="I609">
            <v>0</v>
          </cell>
        </row>
        <row r="610">
          <cell r="A610" t="str">
            <v>5515 - 0001</v>
          </cell>
          <cell r="B610" t="str">
            <v>General Projects - Administration</v>
          </cell>
          <cell r="I610">
            <v>0</v>
          </cell>
          <cell r="J610" t="str">
            <v>Cr</v>
          </cell>
        </row>
        <row r="611">
          <cell r="A611" t="str">
            <v>5515 - 0002</v>
          </cell>
          <cell r="B611" t="str">
            <v>General Projects - Operations</v>
          </cell>
          <cell r="I611">
            <v>0</v>
          </cell>
        </row>
        <row r="612">
          <cell r="A612" t="str">
            <v>5515 - 0009</v>
          </cell>
          <cell r="B612" t="str">
            <v>General Projects - McGeachie Conservation</v>
          </cell>
          <cell r="I612">
            <v>0</v>
          </cell>
        </row>
        <row r="613">
          <cell r="A613" t="str">
            <v>5515 - 0012</v>
          </cell>
          <cell r="B613" t="str">
            <v>General Projects - Special Projects - Other</v>
          </cell>
          <cell r="I613">
            <v>0</v>
          </cell>
          <cell r="J613" t="str">
            <v>Cr</v>
          </cell>
        </row>
        <row r="614">
          <cell r="A614" t="str">
            <v>5515 - 0013</v>
          </cell>
          <cell r="B614" t="str">
            <v>General Projects - Risk Management Official</v>
          </cell>
          <cell r="G614" t="str">
            <v/>
          </cell>
          <cell r="H614" t="str">
            <v/>
          </cell>
          <cell r="I614">
            <v>0</v>
          </cell>
        </row>
        <row r="615">
          <cell r="A615" t="str">
            <v>5520</v>
          </cell>
          <cell r="B615" t="str">
            <v>Travel &amp; Professional Development - Not Assigned to Departments</v>
          </cell>
          <cell r="I615">
            <v>0</v>
          </cell>
          <cell r="J615" t="str">
            <v>Cr</v>
          </cell>
        </row>
        <row r="616">
          <cell r="A616" t="str">
            <v>5520 - 0001</v>
          </cell>
          <cell r="B616" t="str">
            <v>Travel &amp; Professional Development - Administration</v>
          </cell>
          <cell r="I616">
            <v>1449.58</v>
          </cell>
          <cell r="J616">
            <v>1449.58</v>
          </cell>
        </row>
        <row r="617">
          <cell r="A617" t="str">
            <v>5520 - 0002</v>
          </cell>
          <cell r="B617" t="str">
            <v>Travel &amp; Professional Development - Operations</v>
          </cell>
          <cell r="I617">
            <v>0</v>
          </cell>
          <cell r="J617" t="str">
            <v>Cr</v>
          </cell>
        </row>
        <row r="618">
          <cell r="A618" t="str">
            <v>5520 - 0003</v>
          </cell>
          <cell r="B618" t="str">
            <v>Travel &amp; Professional Development - Source Water Protection</v>
          </cell>
          <cell r="I618">
            <v>0</v>
          </cell>
        </row>
        <row r="619">
          <cell r="A619" t="str">
            <v>5520 - 0004</v>
          </cell>
          <cell r="B619" t="str">
            <v>Travel &amp; Professional Development - Generic Regulations</v>
          </cell>
          <cell r="I619">
            <v>2136.9699999999998</v>
          </cell>
        </row>
        <row r="620">
          <cell r="A620" t="str">
            <v>5520 - 0012</v>
          </cell>
          <cell r="B620" t="str">
            <v>Travel &amp; Professional Development - Special Projects - Other</v>
          </cell>
          <cell r="G620" t="str">
            <v/>
          </cell>
          <cell r="H620" t="str">
            <v/>
          </cell>
          <cell r="I620">
            <v>0</v>
          </cell>
          <cell r="J620" t="str">
            <v>Cr</v>
          </cell>
        </row>
        <row r="621">
          <cell r="A621" t="str">
            <v>5525</v>
          </cell>
          <cell r="B621" t="str">
            <v>Communication systems - Not Assigned to Departments</v>
          </cell>
          <cell r="I621">
            <v>0</v>
          </cell>
        </row>
        <row r="622">
          <cell r="A622" t="str">
            <v>5525 - 0001</v>
          </cell>
          <cell r="B622" t="str">
            <v>Communication systems - Administration</v>
          </cell>
          <cell r="I622">
            <v>0</v>
          </cell>
          <cell r="J622" t="str">
            <v>Cr</v>
          </cell>
        </row>
        <row r="623">
          <cell r="A623" t="str">
            <v>5525 - 0002</v>
          </cell>
          <cell r="B623" t="str">
            <v>Communication systems - Operations</v>
          </cell>
          <cell r="I623">
            <v>0</v>
          </cell>
        </row>
        <row r="624">
          <cell r="A624" t="str">
            <v>5525 - 0003</v>
          </cell>
          <cell r="B624" t="str">
            <v>Communication systems - Source Water Protection</v>
          </cell>
          <cell r="G624" t="str">
            <v/>
          </cell>
          <cell r="H624" t="str">
            <v/>
          </cell>
          <cell r="I624">
            <v>0</v>
          </cell>
          <cell r="J624" t="str">
            <v>Cr</v>
          </cell>
        </row>
        <row r="625">
          <cell r="A625" t="str">
            <v>5530</v>
          </cell>
          <cell r="B625" t="str">
            <v>Vehicle Rental - Not Assigned to Departments</v>
          </cell>
          <cell r="I625">
            <v>0</v>
          </cell>
        </row>
        <row r="626">
          <cell r="A626" t="str">
            <v>5530 - 0001</v>
          </cell>
          <cell r="B626" t="str">
            <v>Vehicle Rental - Administration</v>
          </cell>
          <cell r="I626">
            <v>0</v>
          </cell>
          <cell r="J626" t="str">
            <v>Cr</v>
          </cell>
        </row>
        <row r="627">
          <cell r="A627" t="str">
            <v>5530 - 0002</v>
          </cell>
          <cell r="B627" t="str">
            <v>Vehicle Rental - Operations</v>
          </cell>
          <cell r="I627">
            <v>0</v>
          </cell>
        </row>
        <row r="628">
          <cell r="A628" t="str">
            <v>5530 - 0003</v>
          </cell>
          <cell r="B628" t="str">
            <v>Vehicle Rental - Source Water Protection</v>
          </cell>
          <cell r="I628">
            <v>0</v>
          </cell>
          <cell r="J628" t="str">
            <v>Cr</v>
          </cell>
        </row>
        <row r="629">
          <cell r="A629" t="str">
            <v>5530 - 0004</v>
          </cell>
          <cell r="B629" t="str">
            <v>Vehicle Rental - Generic Regulations</v>
          </cell>
          <cell r="I629">
            <v>0</v>
          </cell>
        </row>
        <row r="630">
          <cell r="A630" t="str">
            <v>5530 - 0005</v>
          </cell>
          <cell r="B630" t="str">
            <v>Vehicle Rental - Cordova Lake Dam</v>
          </cell>
          <cell r="I630">
            <v>0</v>
          </cell>
          <cell r="J630" t="str">
            <v>Cr</v>
          </cell>
        </row>
        <row r="631">
          <cell r="A631" t="str">
            <v>5530 - 0006</v>
          </cell>
          <cell r="B631" t="str">
            <v>Vehicle Rental - Round Lake Dam</v>
          </cell>
          <cell r="I631">
            <v>0</v>
          </cell>
        </row>
        <row r="632">
          <cell r="A632" t="str">
            <v>5530 - 0007</v>
          </cell>
          <cell r="B632" t="str">
            <v>Vehicle Rental - Kashabog Lake Dam</v>
          </cell>
          <cell r="I632">
            <v>0</v>
          </cell>
          <cell r="J632" t="str">
            <v>Cr</v>
          </cell>
        </row>
        <row r="633">
          <cell r="A633" t="str">
            <v>5530 - 0008</v>
          </cell>
          <cell r="B633" t="str">
            <v>Vehicle Rental - Hydro Plant</v>
          </cell>
          <cell r="I633">
            <v>0</v>
          </cell>
        </row>
        <row r="634">
          <cell r="A634" t="str">
            <v>5530 - 0009</v>
          </cell>
          <cell r="B634" t="str">
            <v>Vehicle Rental - McGeachie Conservation</v>
          </cell>
          <cell r="I634">
            <v>0</v>
          </cell>
          <cell r="J634" t="str">
            <v>Cr</v>
          </cell>
        </row>
        <row r="635">
          <cell r="A635" t="str">
            <v>5530 - 0013</v>
          </cell>
          <cell r="B635" t="str">
            <v>Vehicle Rental - Risk Management Official</v>
          </cell>
          <cell r="G635" t="str">
            <v/>
          </cell>
          <cell r="H635" t="str">
            <v/>
          </cell>
          <cell r="I635">
            <v>0</v>
          </cell>
        </row>
        <row r="636">
          <cell r="A636" t="str">
            <v>5540</v>
          </cell>
          <cell r="B636" t="str">
            <v>Equipment Rental - Not Assigned to Departments</v>
          </cell>
          <cell r="I636">
            <v>0</v>
          </cell>
        </row>
        <row r="637">
          <cell r="A637" t="str">
            <v>5540 - 0001</v>
          </cell>
          <cell r="B637" t="str">
            <v>Equipment Rental - Administration</v>
          </cell>
          <cell r="I637">
            <v>0</v>
          </cell>
          <cell r="J637" t="str">
            <v>Cr</v>
          </cell>
        </row>
        <row r="638">
          <cell r="A638" t="str">
            <v>5540 - 0002</v>
          </cell>
          <cell r="B638" t="str">
            <v>Equipment Rental - Operations</v>
          </cell>
          <cell r="I638">
            <v>0</v>
          </cell>
        </row>
        <row r="639">
          <cell r="A639" t="str">
            <v>5540 - 0004</v>
          </cell>
          <cell r="B639" t="str">
            <v>Equipment Rental - Generic Regulations</v>
          </cell>
          <cell r="I639">
            <v>0</v>
          </cell>
          <cell r="J639" t="str">
            <v>Cr</v>
          </cell>
        </row>
        <row r="640">
          <cell r="A640" t="str">
            <v>5540 - 0005</v>
          </cell>
          <cell r="B640" t="str">
            <v>Equipment Rental - Cordova Lake Dam</v>
          </cell>
          <cell r="I640">
            <v>0</v>
          </cell>
        </row>
        <row r="641">
          <cell r="A641" t="str">
            <v>5540 - 0006</v>
          </cell>
          <cell r="B641" t="str">
            <v>Equipment Rental - Round Lake Dam</v>
          </cell>
          <cell r="G641" t="str">
            <v/>
          </cell>
          <cell r="H641" t="str">
            <v/>
          </cell>
          <cell r="I641">
            <v>0</v>
          </cell>
          <cell r="J641" t="str">
            <v>Cr</v>
          </cell>
        </row>
        <row r="642">
          <cell r="A642" t="str">
            <v>5550</v>
          </cell>
          <cell r="B642" t="str">
            <v>Repairs &amp; Maintenance - Not Assigned to Departments</v>
          </cell>
          <cell r="I642">
            <v>0</v>
          </cell>
        </row>
        <row r="643">
          <cell r="A643" t="str">
            <v>5550 - 0001</v>
          </cell>
          <cell r="B643" t="str">
            <v>Repairs &amp; Maintenance - Administration</v>
          </cell>
          <cell r="I643">
            <v>686.35</v>
          </cell>
          <cell r="J643">
            <v>686.35</v>
          </cell>
        </row>
        <row r="644">
          <cell r="A644" t="str">
            <v>5550 - 0002</v>
          </cell>
          <cell r="B644" t="str">
            <v>Repairs &amp; Maintenance - Operations</v>
          </cell>
          <cell r="I644">
            <v>0</v>
          </cell>
        </row>
        <row r="645">
          <cell r="A645" t="str">
            <v>5550 - 0005</v>
          </cell>
          <cell r="B645" t="str">
            <v>Repairs &amp; Maintenance - Cordova Lake Dam</v>
          </cell>
          <cell r="I645">
            <v>0</v>
          </cell>
          <cell r="J645" t="str">
            <v>Cr</v>
          </cell>
        </row>
        <row r="646">
          <cell r="A646" t="str">
            <v>5550 - 0006</v>
          </cell>
          <cell r="B646" t="str">
            <v>Repairs &amp; Maintenance - Round Lake Dam</v>
          </cell>
          <cell r="I646">
            <v>0</v>
          </cell>
        </row>
        <row r="647">
          <cell r="A647" t="str">
            <v>5550 - 0007</v>
          </cell>
          <cell r="B647" t="str">
            <v>Repairs &amp; Maintenance - Kashabog Lake Dam</v>
          </cell>
          <cell r="I647">
            <v>0</v>
          </cell>
          <cell r="J647" t="str">
            <v>Cr</v>
          </cell>
        </row>
        <row r="648">
          <cell r="A648" t="str">
            <v>5550 - 0008</v>
          </cell>
          <cell r="B648" t="str">
            <v>Repairs &amp; Maintenance - Hydro Plant</v>
          </cell>
          <cell r="I648">
            <v>0</v>
          </cell>
        </row>
        <row r="649">
          <cell r="A649" t="str">
            <v>5550 - 0009</v>
          </cell>
          <cell r="B649" t="str">
            <v>Repairs &amp; Maintenance - McGeachie Conservation</v>
          </cell>
          <cell r="G649" t="str">
            <v/>
          </cell>
          <cell r="H649" t="str">
            <v/>
          </cell>
          <cell r="I649">
            <v>2216.09</v>
          </cell>
          <cell r="J649" t="str">
            <v>Cr</v>
          </cell>
        </row>
        <row r="650">
          <cell r="A650" t="str">
            <v>5560</v>
          </cell>
          <cell r="B650" t="str">
            <v>Cleaning Supplies - Not Assigned to Departments</v>
          </cell>
          <cell r="I650">
            <v>0</v>
          </cell>
        </row>
        <row r="651">
          <cell r="A651" t="str">
            <v>5560 - 0001</v>
          </cell>
          <cell r="B651" t="str">
            <v>Cleaning Supplies - Administration</v>
          </cell>
          <cell r="I651">
            <v>0</v>
          </cell>
          <cell r="J651" t="str">
            <v>Cr</v>
          </cell>
        </row>
        <row r="652">
          <cell r="A652" t="str">
            <v>5560 - 0009</v>
          </cell>
          <cell r="B652" t="str">
            <v>Cleaning Supplies - McGeachie Conservation</v>
          </cell>
          <cell r="G652" t="str">
            <v/>
          </cell>
          <cell r="H652" t="str">
            <v/>
          </cell>
          <cell r="I652">
            <v>0</v>
          </cell>
        </row>
        <row r="653">
          <cell r="A653" t="str">
            <v>5565</v>
          </cell>
          <cell r="B653" t="str">
            <v>OBBN Regional Project - Not Assigned to Departments</v>
          </cell>
          <cell r="I653">
            <v>0</v>
          </cell>
        </row>
        <row r="654">
          <cell r="A654" t="str">
            <v>5565 - 0001</v>
          </cell>
          <cell r="B654" t="str">
            <v>OBBN Regional Project - Administration</v>
          </cell>
          <cell r="G654" t="str">
            <v/>
          </cell>
          <cell r="H654" t="str">
            <v/>
          </cell>
          <cell r="I654">
            <v>0</v>
          </cell>
          <cell r="J654" t="str">
            <v>Cr</v>
          </cell>
        </row>
        <row r="655">
          <cell r="A655" t="str">
            <v>5570</v>
          </cell>
          <cell r="B655" t="str">
            <v>Telephone - Not Assigned to Departments</v>
          </cell>
          <cell r="I655">
            <v>0</v>
          </cell>
        </row>
        <row r="656">
          <cell r="A656" t="str">
            <v>5570 - 0001</v>
          </cell>
          <cell r="B656" t="str">
            <v>Telephone - Administration</v>
          </cell>
          <cell r="I656">
            <v>0</v>
          </cell>
          <cell r="J656" t="str">
            <v>Cr</v>
          </cell>
        </row>
        <row r="657">
          <cell r="A657" t="str">
            <v>5570 - 0002</v>
          </cell>
          <cell r="B657" t="str">
            <v>Telephone - Operations</v>
          </cell>
          <cell r="I657">
            <v>11575.57</v>
          </cell>
          <cell r="J657">
            <v>11575.57</v>
          </cell>
        </row>
        <row r="658">
          <cell r="A658" t="str">
            <v>5570 - 0003</v>
          </cell>
          <cell r="B658" t="str">
            <v>Telephone - Source Water Protection</v>
          </cell>
          <cell r="I658">
            <v>0</v>
          </cell>
          <cell r="J658" t="str">
            <v>Cr</v>
          </cell>
        </row>
        <row r="659">
          <cell r="A659" t="str">
            <v>5570 - 0004</v>
          </cell>
          <cell r="B659" t="str">
            <v>Telephone - Generic Regulations</v>
          </cell>
          <cell r="I659">
            <v>706.79</v>
          </cell>
          <cell r="J659">
            <v>706.79</v>
          </cell>
        </row>
        <row r="660">
          <cell r="A660" t="str">
            <v>5570 - 0009</v>
          </cell>
          <cell r="B660" t="str">
            <v>Telephone - McGeachie Conservation</v>
          </cell>
          <cell r="I660">
            <v>0</v>
          </cell>
          <cell r="J660" t="str">
            <v>Cr</v>
          </cell>
        </row>
        <row r="661">
          <cell r="A661" t="str">
            <v>5570 - 0010</v>
          </cell>
          <cell r="B661" t="str">
            <v>Telephone - Crowe Bridge Area</v>
          </cell>
          <cell r="I661">
            <v>0</v>
          </cell>
        </row>
        <row r="662">
          <cell r="A662" t="str">
            <v>5570 - 0013</v>
          </cell>
          <cell r="B662" t="str">
            <v>Telephone - Risk Management Official</v>
          </cell>
          <cell r="G662" t="str">
            <v/>
          </cell>
          <cell r="H662" t="str">
            <v/>
          </cell>
          <cell r="I662">
            <v>0</v>
          </cell>
          <cell r="J662" t="str">
            <v>Cr</v>
          </cell>
        </row>
        <row r="663">
          <cell r="A663" t="str">
            <v>5575</v>
          </cell>
          <cell r="B663" t="str">
            <v>Cell Phones - Not Assigned to Departments</v>
          </cell>
          <cell r="I663">
            <v>0</v>
          </cell>
        </row>
        <row r="664">
          <cell r="A664" t="str">
            <v>5575 - 0001</v>
          </cell>
          <cell r="B664" t="str">
            <v>Cell Phones - Administration</v>
          </cell>
          <cell r="I664">
            <v>0</v>
          </cell>
          <cell r="J664" t="str">
            <v>Cr</v>
          </cell>
        </row>
        <row r="665">
          <cell r="A665" t="str">
            <v>5575 - 0002</v>
          </cell>
          <cell r="B665" t="str">
            <v>Cell Phones - Operations</v>
          </cell>
          <cell r="I665">
            <v>0</v>
          </cell>
        </row>
        <row r="666">
          <cell r="A666" t="str">
            <v>5575 - 0003</v>
          </cell>
          <cell r="B666" t="str">
            <v>Cell Phones - Source Water Protection</v>
          </cell>
          <cell r="I666">
            <v>0</v>
          </cell>
          <cell r="J666" t="str">
            <v>Cr</v>
          </cell>
        </row>
        <row r="667">
          <cell r="A667" t="str">
            <v>5575 - 0004</v>
          </cell>
          <cell r="B667" t="str">
            <v>Cell Phones - Generic Regulations</v>
          </cell>
          <cell r="I667">
            <v>0</v>
          </cell>
        </row>
        <row r="668">
          <cell r="A668" t="str">
            <v>5575 - 0012</v>
          </cell>
          <cell r="B668" t="str">
            <v>Cell Phones - Special Projects - Other</v>
          </cell>
          <cell r="G668" t="str">
            <v/>
          </cell>
          <cell r="H668" t="str">
            <v/>
          </cell>
          <cell r="I668">
            <v>0</v>
          </cell>
          <cell r="J668" t="str">
            <v>Cr</v>
          </cell>
        </row>
        <row r="669">
          <cell r="A669" t="str">
            <v>5578</v>
          </cell>
          <cell r="B669" t="str">
            <v>Internet Expense - Not Assigned to Departments</v>
          </cell>
          <cell r="I669">
            <v>0</v>
          </cell>
        </row>
        <row r="670">
          <cell r="A670" t="str">
            <v>5578 - 0001</v>
          </cell>
          <cell r="B670" t="str">
            <v>Internet Expense - Administration</v>
          </cell>
          <cell r="G670" t="str">
            <v/>
          </cell>
          <cell r="H670" t="str">
            <v/>
          </cell>
          <cell r="I670">
            <v>0</v>
          </cell>
        </row>
        <row r="671">
          <cell r="A671" t="str">
            <v>5580</v>
          </cell>
          <cell r="B671" t="str">
            <v>Insurance - Not Assigned to Departments</v>
          </cell>
          <cell r="I671">
            <v>0</v>
          </cell>
          <cell r="J671" t="str">
            <v>Cr</v>
          </cell>
        </row>
        <row r="672">
          <cell r="A672" t="str">
            <v>5580 - 0001</v>
          </cell>
          <cell r="B672" t="str">
            <v>Insurance - Administration</v>
          </cell>
          <cell r="I672">
            <v>51616.36</v>
          </cell>
          <cell r="J672">
            <v>51616.36</v>
          </cell>
          <cell r="K672" t="str">
            <v>Includes 3051.78 for cyber - Mwhiltshire</v>
          </cell>
        </row>
        <row r="673">
          <cell r="A673" t="str">
            <v>5580 - 0003</v>
          </cell>
          <cell r="B673" t="str">
            <v>Insurance - Source Water Protection</v>
          </cell>
          <cell r="I673">
            <v>0</v>
          </cell>
          <cell r="J673" t="str">
            <v>Cr</v>
          </cell>
        </row>
        <row r="674">
          <cell r="A674" t="str">
            <v>5580 - 0004</v>
          </cell>
          <cell r="B674" t="str">
            <v>Insurance - Generic Regulations</v>
          </cell>
          <cell r="I674">
            <v>933.11</v>
          </cell>
        </row>
        <row r="675">
          <cell r="A675" t="str">
            <v>5580 - 0010</v>
          </cell>
          <cell r="B675" t="str">
            <v>Insurance - Crowe Bridge Area</v>
          </cell>
          <cell r="I675">
            <v>0</v>
          </cell>
        </row>
        <row r="676">
          <cell r="A676" t="str">
            <v>5580 - 0011</v>
          </cell>
          <cell r="B676" t="str">
            <v>Insurance - Lands</v>
          </cell>
          <cell r="G676" t="str">
            <v/>
          </cell>
          <cell r="H676" t="str">
            <v/>
          </cell>
          <cell r="I676">
            <v>3288.23</v>
          </cell>
          <cell r="J676" t="str">
            <v>Cr</v>
          </cell>
        </row>
        <row r="677">
          <cell r="A677" t="str">
            <v>5590</v>
          </cell>
          <cell r="B677" t="str">
            <v>Utilities - Not Assigned to Departments</v>
          </cell>
          <cell r="I677">
            <v>0</v>
          </cell>
        </row>
        <row r="678">
          <cell r="A678" t="str">
            <v>5590 - 0001</v>
          </cell>
          <cell r="B678" t="str">
            <v>Utilities - Administration</v>
          </cell>
          <cell r="I678">
            <v>0</v>
          </cell>
          <cell r="J678" t="str">
            <v>Cr</v>
          </cell>
        </row>
        <row r="679">
          <cell r="A679" t="str">
            <v>5590 - 0002</v>
          </cell>
          <cell r="B679" t="str">
            <v>Utilities - Operations</v>
          </cell>
          <cell r="I679">
            <v>15075.32</v>
          </cell>
          <cell r="J679">
            <v>15075.32</v>
          </cell>
        </row>
        <row r="680">
          <cell r="A680" t="str">
            <v>5590 - 0005</v>
          </cell>
          <cell r="B680" t="str">
            <v>Utilities - Cordova Lake Dam</v>
          </cell>
          <cell r="I680">
            <v>0</v>
          </cell>
          <cell r="J680" t="str">
            <v>Cr</v>
          </cell>
        </row>
        <row r="681">
          <cell r="A681" t="str">
            <v>5590 - 0006</v>
          </cell>
          <cell r="B681" t="str">
            <v>Utilities - Round Lake Dam</v>
          </cell>
          <cell r="I681">
            <v>0</v>
          </cell>
        </row>
        <row r="682">
          <cell r="A682" t="str">
            <v>5590 - 0007</v>
          </cell>
          <cell r="B682" t="str">
            <v>Utilities - Kashabog Lake Dam</v>
          </cell>
          <cell r="I682">
            <v>0</v>
          </cell>
          <cell r="J682" t="str">
            <v>Cr</v>
          </cell>
        </row>
        <row r="683">
          <cell r="A683" t="str">
            <v>5590 - 0009</v>
          </cell>
          <cell r="B683" t="str">
            <v>Utilities - McGeachie Conservation</v>
          </cell>
          <cell r="I683">
            <v>0</v>
          </cell>
        </row>
        <row r="684">
          <cell r="A684" t="str">
            <v>5590 - 0010</v>
          </cell>
          <cell r="B684" t="str">
            <v>Utilities - Crowe Bridge Area</v>
          </cell>
          <cell r="G684" t="str">
            <v/>
          </cell>
          <cell r="H684" t="str">
            <v/>
          </cell>
          <cell r="I684">
            <v>0</v>
          </cell>
          <cell r="J684" t="str">
            <v>Cr</v>
          </cell>
        </row>
        <row r="685">
          <cell r="A685" t="str">
            <v>5600</v>
          </cell>
          <cell r="B685" t="str">
            <v>Property Taxes - Not Assigned to Departments</v>
          </cell>
          <cell r="I685">
            <v>0</v>
          </cell>
        </row>
        <row r="686">
          <cell r="A686" t="str">
            <v>5600 - 0001</v>
          </cell>
          <cell r="B686" t="str">
            <v>Property Taxes - Administration</v>
          </cell>
          <cell r="I686">
            <v>0</v>
          </cell>
          <cell r="J686" t="str">
            <v>Cr</v>
          </cell>
        </row>
        <row r="687">
          <cell r="A687" t="str">
            <v>5600 - 0002</v>
          </cell>
          <cell r="B687" t="str">
            <v>Property Taxes - Operations</v>
          </cell>
          <cell r="I687">
            <v>4583.63</v>
          </cell>
          <cell r="J687">
            <v>4583.63</v>
          </cell>
        </row>
        <row r="688">
          <cell r="A688" t="str">
            <v>5600 - 0003</v>
          </cell>
          <cell r="B688" t="str">
            <v>Property Taxes - Source Water Protection</v>
          </cell>
          <cell r="I688">
            <v>0</v>
          </cell>
          <cell r="J688" t="str">
            <v>Cr</v>
          </cell>
        </row>
        <row r="689">
          <cell r="A689" t="str">
            <v>5600 - 0004</v>
          </cell>
          <cell r="B689" t="str">
            <v>Property Taxes - Generic Regulations</v>
          </cell>
          <cell r="I689">
            <v>0</v>
          </cell>
        </row>
        <row r="690">
          <cell r="A690" t="str">
            <v>5600 - 0005</v>
          </cell>
          <cell r="B690" t="str">
            <v>Property Taxes - Cordova Lake Dam</v>
          </cell>
          <cell r="I690">
            <v>0</v>
          </cell>
          <cell r="J690" t="str">
            <v>Cr</v>
          </cell>
        </row>
        <row r="691">
          <cell r="A691" t="str">
            <v>5600 - 0006</v>
          </cell>
          <cell r="B691" t="str">
            <v>Property Taxes - Round Lake Dam</v>
          </cell>
          <cell r="I691">
            <v>0</v>
          </cell>
        </row>
        <row r="692">
          <cell r="A692" t="str">
            <v>5600 - 0007</v>
          </cell>
          <cell r="B692" t="str">
            <v>Property Taxes - Kashabog Lake Dam</v>
          </cell>
          <cell r="I692">
            <v>0</v>
          </cell>
          <cell r="J692" t="str">
            <v>Cr</v>
          </cell>
        </row>
        <row r="693">
          <cell r="A693" t="str">
            <v>5600 - 0008</v>
          </cell>
          <cell r="B693" t="str">
            <v>Property Taxes - Hydro Plant</v>
          </cell>
          <cell r="I693">
            <v>0</v>
          </cell>
        </row>
        <row r="694">
          <cell r="A694" t="str">
            <v>5600 - 0009</v>
          </cell>
          <cell r="B694" t="str">
            <v>Property Taxes - McGeachie Conservation</v>
          </cell>
          <cell r="I694">
            <v>0</v>
          </cell>
          <cell r="J694" t="str">
            <v>Cr</v>
          </cell>
        </row>
        <row r="695">
          <cell r="A695" t="str">
            <v>5600 - 0010</v>
          </cell>
          <cell r="B695" t="str">
            <v>Property Taxes - Crowe Bridge Area</v>
          </cell>
          <cell r="I695">
            <v>0</v>
          </cell>
        </row>
        <row r="696">
          <cell r="A696" t="str">
            <v>5600 - 0011</v>
          </cell>
          <cell r="B696" t="str">
            <v>Property Taxes - Lands</v>
          </cell>
          <cell r="I696">
            <v>1048.17</v>
          </cell>
          <cell r="J696" t="str">
            <v>Cr</v>
          </cell>
        </row>
        <row r="697">
          <cell r="A697" t="str">
            <v>5600 - 0012</v>
          </cell>
          <cell r="B697" t="str">
            <v>Property Taxes - Special Projects - Other</v>
          </cell>
          <cell r="G697" t="str">
            <v/>
          </cell>
          <cell r="H697" t="str">
            <v/>
          </cell>
          <cell r="I697">
            <v>0</v>
          </cell>
        </row>
        <row r="698">
          <cell r="A698" t="str">
            <v>5620</v>
          </cell>
          <cell r="B698" t="str">
            <v>Gauge Operations General - Not Assigned to Departments</v>
          </cell>
          <cell r="I698">
            <v>0</v>
          </cell>
          <cell r="J698" t="str">
            <v>Cr</v>
          </cell>
        </row>
        <row r="699">
          <cell r="A699" t="str">
            <v>5620 - 0002</v>
          </cell>
          <cell r="B699" t="str">
            <v>Gauge Operations General - Operations</v>
          </cell>
          <cell r="G699" t="str">
            <v/>
          </cell>
          <cell r="H699" t="str">
            <v/>
          </cell>
          <cell r="I699">
            <v>0</v>
          </cell>
        </row>
        <row r="700">
          <cell r="A700" t="str">
            <v>5640</v>
          </cell>
          <cell r="B700" t="str">
            <v>Capital Expenses - Not Assigned to Departments</v>
          </cell>
          <cell r="I700">
            <v>0</v>
          </cell>
        </row>
        <row r="701">
          <cell r="A701" t="str">
            <v>5640 - 0001</v>
          </cell>
          <cell r="B701" t="str">
            <v>Capital Expenses - Administration</v>
          </cell>
          <cell r="I701">
            <v>0</v>
          </cell>
          <cell r="J701" t="str">
            <v>Cr</v>
          </cell>
        </row>
        <row r="702">
          <cell r="A702" t="str">
            <v>5640 - 0002</v>
          </cell>
          <cell r="B702" t="str">
            <v>Capital Expenses - Operations</v>
          </cell>
          <cell r="I702">
            <v>0</v>
          </cell>
        </row>
        <row r="703">
          <cell r="A703" t="str">
            <v>5640 - 0009</v>
          </cell>
          <cell r="B703" t="str">
            <v>Capital Expenses - McGeachie Conservation</v>
          </cell>
          <cell r="I703">
            <v>0</v>
          </cell>
          <cell r="J703" t="str">
            <v>Cr</v>
          </cell>
        </row>
        <row r="704">
          <cell r="A704" t="str">
            <v>5640 - 0010</v>
          </cell>
          <cell r="B704" t="str">
            <v>Capital Expenses - Crowe Bridge Area</v>
          </cell>
          <cell r="I704">
            <v>0</v>
          </cell>
        </row>
        <row r="705">
          <cell r="A705" t="str">
            <v>5640 - 0011</v>
          </cell>
          <cell r="B705" t="str">
            <v>Capital Expenses - Lands</v>
          </cell>
          <cell r="G705" t="str">
            <v/>
          </cell>
          <cell r="H705" t="str">
            <v/>
          </cell>
          <cell r="I705">
            <v>0</v>
          </cell>
        </row>
        <row r="706">
          <cell r="A706" t="str">
            <v>5680</v>
          </cell>
          <cell r="B706" t="str">
            <v>Dam operations - Not Assigned to Departments</v>
          </cell>
          <cell r="I706">
            <v>0</v>
          </cell>
          <cell r="J706" t="str">
            <v>Cr</v>
          </cell>
        </row>
        <row r="707">
          <cell r="A707" t="str">
            <v>5680 - 0002</v>
          </cell>
          <cell r="B707" t="str">
            <v>Dam operations - Operations</v>
          </cell>
          <cell r="I707">
            <v>2433.27</v>
          </cell>
          <cell r="J707">
            <v>2433.27</v>
          </cell>
        </row>
        <row r="708">
          <cell r="A708" t="str">
            <v>5680 - 0005</v>
          </cell>
          <cell r="B708" t="str">
            <v>Dam operations - Cordova Lake Dam</v>
          </cell>
          <cell r="I708">
            <v>0</v>
          </cell>
          <cell r="J708" t="str">
            <v>Cr</v>
          </cell>
        </row>
        <row r="709">
          <cell r="A709" t="str">
            <v>5680 - 0006</v>
          </cell>
          <cell r="B709" t="str">
            <v>Dam operations - Round Lake Dam</v>
          </cell>
          <cell r="I709">
            <v>0</v>
          </cell>
        </row>
        <row r="710">
          <cell r="A710" t="str">
            <v>5680 - 0007</v>
          </cell>
          <cell r="B710" t="str">
            <v>Dam operations - Kashabog Lake Dam</v>
          </cell>
          <cell r="I710">
            <v>0</v>
          </cell>
        </row>
        <row r="711">
          <cell r="A711" t="str">
            <v>5680 - 0011</v>
          </cell>
          <cell r="B711" t="str">
            <v>Dam operations - Lands</v>
          </cell>
          <cell r="G711" t="str">
            <v/>
          </cell>
          <cell r="H711" t="str">
            <v/>
          </cell>
          <cell r="I711">
            <v>0</v>
          </cell>
          <cell r="J711" t="str">
            <v>Cr</v>
          </cell>
        </row>
        <row r="712">
          <cell r="A712" t="str">
            <v>5690</v>
          </cell>
          <cell r="B712" t="str">
            <v>Conservation area expense - Not Assigned to Departments</v>
          </cell>
          <cell r="I712">
            <v>0</v>
          </cell>
        </row>
        <row r="713">
          <cell r="A713" t="str">
            <v>5690 - 0001</v>
          </cell>
          <cell r="B713" t="str">
            <v>Conservation area expense - Administration</v>
          </cell>
          <cell r="I713">
            <v>0</v>
          </cell>
          <cell r="J713" t="str">
            <v>Cr</v>
          </cell>
        </row>
        <row r="714">
          <cell r="A714" t="str">
            <v>5690 - 0002</v>
          </cell>
          <cell r="B714" t="str">
            <v>Conservation area expense - Operations</v>
          </cell>
          <cell r="I714">
            <v>0</v>
          </cell>
        </row>
        <row r="715">
          <cell r="A715" t="str">
            <v>5690 - 0009</v>
          </cell>
          <cell r="B715" t="str">
            <v>Conservation area expense - McGeachie Conservation</v>
          </cell>
          <cell r="I715">
            <v>0</v>
          </cell>
        </row>
        <row r="716">
          <cell r="A716" t="str">
            <v>5690 - 0010</v>
          </cell>
          <cell r="B716" t="str">
            <v>Conservation area expense - Crowe Bridge Area</v>
          </cell>
          <cell r="I716">
            <v>0</v>
          </cell>
          <cell r="J716" t="str">
            <v>Cr</v>
          </cell>
        </row>
        <row r="717">
          <cell r="A717" t="str">
            <v>5690 - 0011</v>
          </cell>
          <cell r="B717" t="str">
            <v>Conservation area expense - Lands</v>
          </cell>
          <cell r="G717" t="str">
            <v/>
          </cell>
          <cell r="H717" t="str">
            <v/>
          </cell>
          <cell r="I717">
            <v>12646.25</v>
          </cell>
        </row>
        <row r="718">
          <cell r="A718" t="str">
            <v>5700</v>
          </cell>
          <cell r="B718" t="str">
            <v>General Expense - Other - Not Assigned to Departments</v>
          </cell>
          <cell r="I718">
            <v>0</v>
          </cell>
          <cell r="J718" t="str">
            <v>Cr</v>
          </cell>
        </row>
        <row r="719">
          <cell r="A719" t="str">
            <v>5700 - 0001</v>
          </cell>
          <cell r="B719" t="str">
            <v>General Expense - Other - Administration</v>
          </cell>
          <cell r="I719">
            <v>254.96</v>
          </cell>
        </row>
        <row r="720">
          <cell r="A720" t="str">
            <v>5700 - 0002</v>
          </cell>
          <cell r="B720" t="str">
            <v>General Expense - Other - Operations</v>
          </cell>
          <cell r="I720">
            <v>0</v>
          </cell>
        </row>
        <row r="721">
          <cell r="A721" t="str">
            <v>5700 - 0003</v>
          </cell>
          <cell r="B721" t="str">
            <v>General Expense - Other - Source Water Protection</v>
          </cell>
          <cell r="I721">
            <v>0</v>
          </cell>
          <cell r="J721" t="str">
            <v>Cr</v>
          </cell>
        </row>
        <row r="722">
          <cell r="A722" t="str">
            <v>5700 - 0004</v>
          </cell>
          <cell r="B722" t="str">
            <v>General Expense - Other - Generic Regulations</v>
          </cell>
          <cell r="I722">
            <v>0</v>
          </cell>
        </row>
        <row r="723">
          <cell r="A723" t="str">
            <v>5700 - 0005</v>
          </cell>
          <cell r="B723" t="str">
            <v>General Expense - Other - Cordova Lake Dam</v>
          </cell>
          <cell r="I723">
            <v>0</v>
          </cell>
          <cell r="J723" t="str">
            <v>Cr</v>
          </cell>
        </row>
        <row r="724">
          <cell r="A724" t="str">
            <v>5700 - 0006</v>
          </cell>
          <cell r="B724" t="str">
            <v>General Expense - Other - Round Lake Dam</v>
          </cell>
          <cell r="I724">
            <v>0</v>
          </cell>
        </row>
        <row r="725">
          <cell r="A725" t="str">
            <v>5700 - 0007</v>
          </cell>
          <cell r="B725" t="str">
            <v>General Expense - Other - Kashabog Lake Dam</v>
          </cell>
          <cell r="I725">
            <v>0</v>
          </cell>
        </row>
        <row r="726">
          <cell r="A726" t="str">
            <v>5700 - 0008</v>
          </cell>
          <cell r="B726" t="str">
            <v>General Expense - Other - Hydro Plant</v>
          </cell>
          <cell r="I726">
            <v>0</v>
          </cell>
          <cell r="J726" t="str">
            <v>Cr</v>
          </cell>
        </row>
        <row r="727">
          <cell r="A727" t="str">
            <v>5700 - 0009</v>
          </cell>
          <cell r="B727" t="str">
            <v>General Expense - Other - McGeachie Conservation</v>
          </cell>
          <cell r="I727">
            <v>9303.51</v>
          </cell>
          <cell r="J727">
            <v>9303.51</v>
          </cell>
        </row>
        <row r="728">
          <cell r="A728" t="str">
            <v>5700 - 0010</v>
          </cell>
          <cell r="B728" t="str">
            <v>General Expense - Other - Crowe Bridge Area</v>
          </cell>
          <cell r="I728">
            <v>0</v>
          </cell>
          <cell r="J728" t="str">
            <v>Cr</v>
          </cell>
        </row>
        <row r="729">
          <cell r="A729" t="str">
            <v>5700 - 0011</v>
          </cell>
          <cell r="B729" t="str">
            <v>General Expense - Other - Lands</v>
          </cell>
          <cell r="I729">
            <v>0</v>
          </cell>
        </row>
        <row r="730">
          <cell r="A730" t="str">
            <v>5700 - 0012</v>
          </cell>
          <cell r="B730" t="str">
            <v>General Expense - Other - Special Projects - Other</v>
          </cell>
          <cell r="G730" t="str">
            <v/>
          </cell>
          <cell r="H730" t="str">
            <v/>
          </cell>
          <cell r="I730">
            <v>0</v>
          </cell>
        </row>
        <row r="731">
          <cell r="A731" t="str">
            <v>5702</v>
          </cell>
          <cell r="B731" t="str">
            <v>PGMN Wells Expenses - Not Assigned to Departments</v>
          </cell>
          <cell r="I731">
            <v>0</v>
          </cell>
          <cell r="J731" t="str">
            <v>Cr</v>
          </cell>
        </row>
        <row r="732">
          <cell r="A732" t="str">
            <v>5702 - 0001</v>
          </cell>
          <cell r="B732" t="str">
            <v>PGMN Wells Expenses - Administration</v>
          </cell>
          <cell r="I732">
            <v>0</v>
          </cell>
        </row>
        <row r="733">
          <cell r="A733" t="str">
            <v>5702 - 0002</v>
          </cell>
          <cell r="B733" t="str">
            <v>PGMN Wells Expenses - Operations</v>
          </cell>
          <cell r="I733">
            <v>0</v>
          </cell>
          <cell r="J733" t="str">
            <v>Cr</v>
          </cell>
        </row>
        <row r="734">
          <cell r="A734" t="str">
            <v>5702 - 0003</v>
          </cell>
          <cell r="B734" t="str">
            <v>PGMN Wells Expenses - Source Water Protection</v>
          </cell>
          <cell r="G734" t="str">
            <v/>
          </cell>
          <cell r="H734" t="str">
            <v/>
          </cell>
          <cell r="I734">
            <v>0</v>
          </cell>
        </row>
        <row r="735">
          <cell r="A735" t="str">
            <v>5705</v>
          </cell>
          <cell r="B735" t="str">
            <v>Benthics Summer Program - Not Assigned to Departments</v>
          </cell>
          <cell r="I735">
            <v>0</v>
          </cell>
        </row>
        <row r="736">
          <cell r="A736" t="str">
            <v>5705 - 0001</v>
          </cell>
          <cell r="B736" t="str">
            <v>Benthics Summer Program - Administration</v>
          </cell>
          <cell r="I736">
            <v>0</v>
          </cell>
          <cell r="J736" t="str">
            <v>Cr</v>
          </cell>
        </row>
        <row r="737">
          <cell r="A737" t="str">
            <v>5705 - 0002</v>
          </cell>
          <cell r="B737" t="str">
            <v>Benthics Summer Program - Operations</v>
          </cell>
          <cell r="I737">
            <v>0</v>
          </cell>
        </row>
        <row r="738">
          <cell r="A738" t="str">
            <v>5705 - 0003</v>
          </cell>
          <cell r="B738" t="str">
            <v>Benthics Summer Program - Source Water Protection</v>
          </cell>
          <cell r="I738">
            <v>0</v>
          </cell>
          <cell r="J738" t="str">
            <v>Cr</v>
          </cell>
        </row>
        <row r="739">
          <cell r="A739" t="str">
            <v>5705 - 0012</v>
          </cell>
          <cell r="B739" t="str">
            <v>Benthics Summer Program - Special Projects - Other</v>
          </cell>
          <cell r="G739" t="str">
            <v/>
          </cell>
          <cell r="H739" t="str">
            <v/>
          </cell>
          <cell r="I739">
            <v>0</v>
          </cell>
        </row>
        <row r="740">
          <cell r="A740" t="str">
            <v>5707</v>
          </cell>
          <cell r="B740" t="str">
            <v>TD Friends of the Environment Grant - Not Assigned to Departments</v>
          </cell>
          <cell r="I740">
            <v>0</v>
          </cell>
        </row>
        <row r="741">
          <cell r="A741" t="str">
            <v>5707 - 0001</v>
          </cell>
          <cell r="B741" t="str">
            <v>TD Friends of the Environment Grant - Administration</v>
          </cell>
          <cell r="I741">
            <v>0</v>
          </cell>
          <cell r="J741" t="str">
            <v>Cr</v>
          </cell>
        </row>
        <row r="742">
          <cell r="A742" t="str">
            <v>5707 - 0009</v>
          </cell>
          <cell r="B742" t="str">
            <v>TD Friends of the Environment Grant - McGeachie Conservation</v>
          </cell>
          <cell r="G742" t="str">
            <v/>
          </cell>
          <cell r="H742" t="str">
            <v/>
          </cell>
          <cell r="I742">
            <v>0</v>
          </cell>
        </row>
        <row r="743">
          <cell r="A743" t="str">
            <v>5708</v>
          </cell>
          <cell r="B743" t="str">
            <v>Shell Canada - Fuelling Change - Not Assigned to Departments</v>
          </cell>
          <cell r="I743">
            <v>0</v>
          </cell>
          <cell r="J743" t="str">
            <v>Cr</v>
          </cell>
        </row>
        <row r="744">
          <cell r="A744" t="str">
            <v>5708 - 0001</v>
          </cell>
          <cell r="B744" t="str">
            <v>Shell Canada - Fuelling Change - Administration</v>
          </cell>
          <cell r="I744">
            <v>0</v>
          </cell>
        </row>
        <row r="745">
          <cell r="A745" t="str">
            <v>5708 - 0009</v>
          </cell>
          <cell r="B745" t="str">
            <v>Shell Canada - Fuelling Change - McGeachie Conservation</v>
          </cell>
          <cell r="I745">
            <v>0</v>
          </cell>
        </row>
        <row r="746">
          <cell r="A746" t="str">
            <v>5708 - 0012</v>
          </cell>
          <cell r="B746" t="str">
            <v>Shell Canada - Fuelling Change - Special Projects - Other</v>
          </cell>
          <cell r="G746" t="str">
            <v/>
          </cell>
          <cell r="H746" t="str">
            <v/>
          </cell>
          <cell r="I746">
            <v>0</v>
          </cell>
          <cell r="J746" t="str">
            <v>Cr</v>
          </cell>
        </row>
        <row r="747">
          <cell r="A747" t="str">
            <v>5710</v>
          </cell>
          <cell r="B747" t="str">
            <v>Generic Regulations Expense - Not Assigned to Departments</v>
          </cell>
          <cell r="I747">
            <v>0</v>
          </cell>
        </row>
        <row r="748">
          <cell r="A748" t="str">
            <v>5710 - 0004</v>
          </cell>
          <cell r="B748" t="str">
            <v>Generic Regulations Expense - Generic Regulations</v>
          </cell>
          <cell r="G748" t="str">
            <v/>
          </cell>
          <cell r="H748" t="str">
            <v/>
          </cell>
          <cell r="I748">
            <v>1330.66</v>
          </cell>
          <cell r="J748">
            <v>1330.66</v>
          </cell>
        </row>
        <row r="749">
          <cell r="A749" t="str">
            <v>5715</v>
          </cell>
          <cell r="B749" t="str">
            <v>Risk Management Services - Not Assigned to Departments</v>
          </cell>
          <cell r="I749">
            <v>0</v>
          </cell>
        </row>
        <row r="750">
          <cell r="A750" t="str">
            <v>5715 - 0001</v>
          </cell>
          <cell r="B750" t="str">
            <v>Risk Management Services - Administration</v>
          </cell>
          <cell r="I750">
            <v>0</v>
          </cell>
        </row>
        <row r="751">
          <cell r="A751" t="str">
            <v>5715 - 0003</v>
          </cell>
          <cell r="B751" t="str">
            <v>Risk Management Services - Source Water Protection</v>
          </cell>
          <cell r="I751">
            <v>0</v>
          </cell>
          <cell r="J751" t="str">
            <v>Cr</v>
          </cell>
        </row>
        <row r="752">
          <cell r="A752" t="str">
            <v>5715 - 0013</v>
          </cell>
          <cell r="B752" t="str">
            <v>Risk Management Services - Risk Management Official</v>
          </cell>
          <cell r="G752" t="str">
            <v/>
          </cell>
          <cell r="H752" t="str">
            <v/>
          </cell>
          <cell r="I752">
            <v>0</v>
          </cell>
        </row>
        <row r="753">
          <cell r="A753" t="str">
            <v>5718</v>
          </cell>
          <cell r="B753" t="str">
            <v>Health Care Spending Account - Not Assigned to Departments</v>
          </cell>
          <cell r="I753">
            <v>0</v>
          </cell>
          <cell r="J753" t="str">
            <v>Cr</v>
          </cell>
        </row>
        <row r="754">
          <cell r="A754" t="str">
            <v>5718 - 0001</v>
          </cell>
          <cell r="B754" t="str">
            <v>Health Care Spending Account - Administration</v>
          </cell>
          <cell r="I754">
            <v>0</v>
          </cell>
        </row>
        <row r="755">
          <cell r="A755" t="str">
            <v>5718 - 0002</v>
          </cell>
          <cell r="B755" t="str">
            <v>Health Care Spending Account - Operations</v>
          </cell>
          <cell r="I755">
            <v>0</v>
          </cell>
        </row>
        <row r="756">
          <cell r="A756" t="str">
            <v>5718 - 0003</v>
          </cell>
          <cell r="B756" t="str">
            <v>Health Care Spending Account - Source Water Protection</v>
          </cell>
          <cell r="I756">
            <v>0</v>
          </cell>
          <cell r="J756" t="str">
            <v>Cr</v>
          </cell>
        </row>
        <row r="757">
          <cell r="A757" t="str">
            <v>5718 - 0004</v>
          </cell>
          <cell r="B757" t="str">
            <v>Health Care Spending Account - Generic Regulations</v>
          </cell>
          <cell r="I757">
            <v>0</v>
          </cell>
        </row>
        <row r="758">
          <cell r="A758" t="str">
            <v>5718 - 0005</v>
          </cell>
          <cell r="B758" t="str">
            <v>Health Care Spending Account - Cordova Lake Dam</v>
          </cell>
          <cell r="I758">
            <v>0</v>
          </cell>
          <cell r="J758" t="str">
            <v>Cr</v>
          </cell>
        </row>
        <row r="759">
          <cell r="A759" t="str">
            <v>5718 - 0006</v>
          </cell>
          <cell r="B759" t="str">
            <v>Health Care Spending Account - Round Lake Dam</v>
          </cell>
          <cell r="I759">
            <v>0</v>
          </cell>
        </row>
        <row r="760">
          <cell r="A760" t="str">
            <v>5718 - 0007</v>
          </cell>
          <cell r="B760" t="str">
            <v>Health Care Spending Account - Kashabog Lake Dam</v>
          </cell>
          <cell r="I760">
            <v>0</v>
          </cell>
        </row>
        <row r="761">
          <cell r="A761" t="str">
            <v>5718 - 0008</v>
          </cell>
          <cell r="B761" t="str">
            <v>Health Care Spending Account - Hydro Plant</v>
          </cell>
          <cell r="I761">
            <v>0</v>
          </cell>
          <cell r="J761" t="str">
            <v>Cr</v>
          </cell>
        </row>
        <row r="762">
          <cell r="A762" t="str">
            <v>5718 - 0009</v>
          </cell>
          <cell r="B762" t="str">
            <v>Health Care Spending Account - McGeachie Conservation</v>
          </cell>
          <cell r="I762">
            <v>0</v>
          </cell>
        </row>
        <row r="763">
          <cell r="A763" t="str">
            <v>5718 - 0010</v>
          </cell>
          <cell r="B763" t="str">
            <v>Health Care Spending Account - Crowe Bridge Area</v>
          </cell>
          <cell r="I763">
            <v>0</v>
          </cell>
          <cell r="J763" t="str">
            <v>Cr</v>
          </cell>
        </row>
        <row r="764">
          <cell r="A764" t="str">
            <v>5718 - 0011</v>
          </cell>
          <cell r="B764" t="str">
            <v>Health Care Spending Account - Lands</v>
          </cell>
          <cell r="I764">
            <v>0</v>
          </cell>
        </row>
        <row r="765">
          <cell r="A765" t="str">
            <v>5718 - 0012</v>
          </cell>
          <cell r="B765" t="str">
            <v>Health Care Spending Account - Special Projects - Other</v>
          </cell>
          <cell r="I765">
            <v>0</v>
          </cell>
        </row>
        <row r="766">
          <cell r="A766" t="str">
            <v>5718 - 0013</v>
          </cell>
          <cell r="B766" t="str">
            <v>Health Care Spending Account - Risk Management Official</v>
          </cell>
          <cell r="I766">
            <v>0</v>
          </cell>
          <cell r="J766" t="str">
            <v>Cr</v>
          </cell>
        </row>
        <row r="767">
          <cell r="A767" t="str">
            <v>5718 - 0014</v>
          </cell>
          <cell r="B767" t="str">
            <v>Health Care Spending Account - Lower Trent Job Share</v>
          </cell>
          <cell r="G767" t="str">
            <v/>
          </cell>
          <cell r="H767" t="str">
            <v/>
          </cell>
          <cell r="I767">
            <v>0</v>
          </cell>
        </row>
        <row r="768">
          <cell r="A768" t="str">
            <v>5720</v>
          </cell>
          <cell r="B768" t="str">
            <v>Uniforms - Not Assigned to Departments</v>
          </cell>
          <cell r="I768">
            <v>0</v>
          </cell>
          <cell r="J768" t="str">
            <v>Cr</v>
          </cell>
        </row>
        <row r="769">
          <cell r="A769" t="str">
            <v>5720 - 0001</v>
          </cell>
          <cell r="B769" t="str">
            <v>Uniforms - Administration</v>
          </cell>
          <cell r="I769">
            <v>0</v>
          </cell>
        </row>
        <row r="770">
          <cell r="A770" t="str">
            <v>5720 - 0002</v>
          </cell>
          <cell r="B770" t="str">
            <v>Uniforms - Operations</v>
          </cell>
          <cell r="I770">
            <v>0</v>
          </cell>
        </row>
        <row r="771">
          <cell r="A771" t="str">
            <v>5720 - 0003</v>
          </cell>
          <cell r="B771" t="str">
            <v>Uniforms - Source Water Protection</v>
          </cell>
          <cell r="I771">
            <v>0</v>
          </cell>
          <cell r="J771" t="str">
            <v>Cr</v>
          </cell>
        </row>
        <row r="772">
          <cell r="A772" t="str">
            <v>5720 - 0004</v>
          </cell>
          <cell r="B772" t="str">
            <v>Uniforms - Generic Regulations</v>
          </cell>
          <cell r="G772" t="str">
            <v/>
          </cell>
          <cell r="H772" t="str">
            <v/>
          </cell>
          <cell r="I772">
            <v>432.87</v>
          </cell>
        </row>
        <row r="773">
          <cell r="A773" t="str">
            <v>5878</v>
          </cell>
          <cell r="B773" t="str">
            <v>Crowe Bridge expenses - general - Not Assigned to Departments</v>
          </cell>
          <cell r="I773">
            <v>0</v>
          </cell>
          <cell r="J773" t="str">
            <v>Cr</v>
          </cell>
        </row>
        <row r="774">
          <cell r="A774" t="str">
            <v>5878 - 0002</v>
          </cell>
          <cell r="B774" t="str">
            <v>Crowe Bridge expenses - general - Operations</v>
          </cell>
          <cell r="I774">
            <v>0</v>
          </cell>
        </row>
        <row r="775">
          <cell r="A775" t="str">
            <v>5878 - 0010</v>
          </cell>
          <cell r="B775" t="str">
            <v>Crowe Bridge expenses - general - Crowe Bridge Area</v>
          </cell>
          <cell r="G775" t="str">
            <v/>
          </cell>
          <cell r="H775" t="str">
            <v/>
          </cell>
          <cell r="I775">
            <v>0</v>
          </cell>
        </row>
        <row r="776">
          <cell r="A776" t="str">
            <v>5900</v>
          </cell>
          <cell r="B776" t="str">
            <v>Amortization - Not Assigned to Departments</v>
          </cell>
          <cell r="I776">
            <v>0</v>
          </cell>
          <cell r="J776" t="str">
            <v>Cr</v>
          </cell>
        </row>
        <row r="777">
          <cell r="A777" t="str">
            <v>5900 - 0001</v>
          </cell>
          <cell r="B777" t="str">
            <v>Amortization - Administration</v>
          </cell>
          <cell r="I777">
            <v>0</v>
          </cell>
        </row>
        <row r="778">
          <cell r="A778" t="str">
            <v>5900 - 0002</v>
          </cell>
          <cell r="B778" t="str">
            <v>Amortization - Operations</v>
          </cell>
          <cell r="I778">
            <v>0</v>
          </cell>
          <cell r="J778" t="str">
            <v>Cr</v>
          </cell>
        </row>
        <row r="779">
          <cell r="A779" t="str">
            <v>5900 - 0003</v>
          </cell>
          <cell r="B779" t="str">
            <v>Amortization - Source Water Protection</v>
          </cell>
          <cell r="I779">
            <v>0</v>
          </cell>
        </row>
        <row r="780">
          <cell r="A780" t="str">
            <v>5900 - 0004</v>
          </cell>
          <cell r="B780" t="str">
            <v>Amortization - Generic Regulations</v>
          </cell>
          <cell r="I780">
            <v>0</v>
          </cell>
        </row>
        <row r="781">
          <cell r="A781" t="str">
            <v>5900 - 0005</v>
          </cell>
          <cell r="B781" t="str">
            <v>Amortization - Cordova Lake Dam</v>
          </cell>
          <cell r="I781">
            <v>0</v>
          </cell>
          <cell r="J781" t="str">
            <v>Cr</v>
          </cell>
        </row>
        <row r="782">
          <cell r="A782" t="str">
            <v>5900 - 0006</v>
          </cell>
          <cell r="B782" t="str">
            <v>Amortization - Round Lake Dam</v>
          </cell>
          <cell r="I782">
            <v>0</v>
          </cell>
        </row>
        <row r="783">
          <cell r="A783" t="str">
            <v>5900 - 0007</v>
          </cell>
          <cell r="B783" t="str">
            <v>Amortization - Kashabog Lake Dam</v>
          </cell>
          <cell r="I783">
            <v>0</v>
          </cell>
          <cell r="J783" t="str">
            <v>Cr</v>
          </cell>
        </row>
        <row r="784">
          <cell r="A784" t="str">
            <v>5900 - 0008</v>
          </cell>
          <cell r="B784" t="str">
            <v>Amortization - Hydro Plant</v>
          </cell>
          <cell r="I784">
            <v>0</v>
          </cell>
        </row>
        <row r="785">
          <cell r="A785" t="str">
            <v>5900 - 0009</v>
          </cell>
          <cell r="B785" t="str">
            <v>Amortization - McGeachie Conservation</v>
          </cell>
          <cell r="I785">
            <v>0</v>
          </cell>
        </row>
        <row r="786">
          <cell r="A786" t="str">
            <v>5900 - 0010</v>
          </cell>
          <cell r="B786" t="str">
            <v>Amortization - Crowe Bridge Area</v>
          </cell>
          <cell r="I786">
            <v>0</v>
          </cell>
          <cell r="J786" t="str">
            <v>Cr</v>
          </cell>
        </row>
        <row r="787">
          <cell r="A787" t="str">
            <v>5900 - 0011</v>
          </cell>
          <cell r="B787" t="str">
            <v>Amortization - Lands</v>
          </cell>
          <cell r="I787">
            <v>0</v>
          </cell>
        </row>
        <row r="788">
          <cell r="A788" t="str">
            <v>5900 - 0012</v>
          </cell>
          <cell r="B788" t="str">
            <v>Amortization - Special Projects - Other</v>
          </cell>
          <cell r="G788" t="str">
            <v/>
          </cell>
          <cell r="H788" t="str">
            <v/>
          </cell>
          <cell r="I788">
            <v>0</v>
          </cell>
          <cell r="J788" t="str">
            <v>Cr</v>
          </cell>
        </row>
        <row r="985">
          <cell r="J985" t="str">
            <v>Dr</v>
          </cell>
        </row>
        <row r="986">
          <cell r="G986">
            <v>0</v>
          </cell>
          <cell r="H986">
            <v>0</v>
          </cell>
        </row>
        <row r="988">
          <cell r="G988">
            <v>0</v>
          </cell>
          <cell r="H988">
            <v>0</v>
          </cell>
          <cell r="J988" t="str">
            <v>Dr</v>
          </cell>
        </row>
        <row r="990">
          <cell r="J990" t="str">
            <v>Dr</v>
          </cell>
        </row>
        <row r="993">
          <cell r="G993">
            <v>0</v>
          </cell>
          <cell r="H993">
            <v>0</v>
          </cell>
          <cell r="J993" t="str">
            <v>Dr</v>
          </cell>
        </row>
        <row r="995">
          <cell r="J995" t="str">
            <v>Dr</v>
          </cell>
        </row>
        <row r="996">
          <cell r="G996">
            <v>0</v>
          </cell>
          <cell r="H996">
            <v>0</v>
          </cell>
        </row>
        <row r="997">
          <cell r="J997" t="str">
            <v>Dr</v>
          </cell>
        </row>
        <row r="999">
          <cell r="G999">
            <v>0</v>
          </cell>
          <cell r="H999">
            <v>0</v>
          </cell>
        </row>
        <row r="1000">
          <cell r="J1000" t="str">
            <v>Dr</v>
          </cell>
        </row>
        <row r="1002">
          <cell r="G1002">
            <v>0</v>
          </cell>
          <cell r="H1002">
            <v>0</v>
          </cell>
          <cell r="J1002" t="str">
            <v>Dr</v>
          </cell>
        </row>
        <row r="1004">
          <cell r="J1004" t="str">
            <v>Dr</v>
          </cell>
        </row>
        <row r="1005">
          <cell r="G1005">
            <v>0</v>
          </cell>
          <cell r="H1005">
            <v>0</v>
          </cell>
        </row>
        <row r="1006">
          <cell r="J1006" t="str">
            <v>Dr</v>
          </cell>
        </row>
        <row r="1008">
          <cell r="G1008">
            <v>0</v>
          </cell>
          <cell r="H1008">
            <v>0</v>
          </cell>
        </row>
        <row r="1009">
          <cell r="J1009" t="str">
            <v>Dr</v>
          </cell>
        </row>
        <row r="1011">
          <cell r="G1011">
            <v>0</v>
          </cell>
          <cell r="H1011">
            <v>0</v>
          </cell>
          <cell r="J1011" t="str">
            <v>Dr</v>
          </cell>
        </row>
        <row r="1013">
          <cell r="J1013" t="str">
            <v>Dr</v>
          </cell>
        </row>
        <row r="1014">
          <cell r="G1014">
            <v>0</v>
          </cell>
          <cell r="H1014">
            <v>0</v>
          </cell>
        </row>
        <row r="1016">
          <cell r="J1016" t="str">
            <v>Dr</v>
          </cell>
        </row>
        <row r="1017">
          <cell r="G1017">
            <v>0</v>
          </cell>
          <cell r="H1017">
            <v>0</v>
          </cell>
        </row>
        <row r="1018">
          <cell r="J1018" t="str">
            <v>Dr</v>
          </cell>
        </row>
        <row r="1020">
          <cell r="G1020">
            <v>0</v>
          </cell>
          <cell r="H1020">
            <v>0</v>
          </cell>
        </row>
        <row r="1021">
          <cell r="J1021" t="str">
            <v>Dr</v>
          </cell>
        </row>
        <row r="1023">
          <cell r="G1023">
            <v>0</v>
          </cell>
          <cell r="H1023">
            <v>0</v>
          </cell>
          <cell r="J1023" t="str">
            <v>Dr</v>
          </cell>
        </row>
        <row r="1025">
          <cell r="J1025" t="str">
            <v>Dr</v>
          </cell>
        </row>
        <row r="1026">
          <cell r="G1026">
            <v>0</v>
          </cell>
          <cell r="H1026">
            <v>0</v>
          </cell>
        </row>
        <row r="1027">
          <cell r="J1027" t="str">
            <v>Dr</v>
          </cell>
        </row>
        <row r="1029">
          <cell r="G1029">
            <v>0</v>
          </cell>
          <cell r="H1029">
            <v>0</v>
          </cell>
          <cell r="J1029" t="str">
            <v>Dr</v>
          </cell>
        </row>
        <row r="1032">
          <cell r="G1032">
            <v>0</v>
          </cell>
          <cell r="H1032">
            <v>0</v>
          </cell>
          <cell r="J1032" t="str">
            <v>Dr</v>
          </cell>
        </row>
        <row r="1034">
          <cell r="J1034" t="str">
            <v>Dr</v>
          </cell>
        </row>
        <row r="1036">
          <cell r="G1036">
            <v>0</v>
          </cell>
          <cell r="H1036">
            <v>0</v>
          </cell>
        </row>
        <row r="1037">
          <cell r="J1037" t="str">
            <v>Dr</v>
          </cell>
        </row>
        <row r="1039">
          <cell r="J1039" t="str">
            <v>Dr</v>
          </cell>
        </row>
        <row r="1041">
          <cell r="G1041">
            <v>0</v>
          </cell>
          <cell r="H1041">
            <v>0</v>
          </cell>
          <cell r="J1041" t="str">
            <v>Dr</v>
          </cell>
        </row>
        <row r="1043">
          <cell r="J1043" t="str">
            <v>Dr</v>
          </cell>
        </row>
        <row r="1045">
          <cell r="G1045">
            <v>0</v>
          </cell>
          <cell r="H1045">
            <v>0</v>
          </cell>
          <cell r="J1045" t="str">
            <v>Dr</v>
          </cell>
        </row>
        <row r="1047">
          <cell r="J1047" t="str">
            <v>Dr</v>
          </cell>
        </row>
        <row r="1048">
          <cell r="G1048">
            <v>0</v>
          </cell>
          <cell r="H1048">
            <v>0</v>
          </cell>
        </row>
        <row r="1049">
          <cell r="J1049" t="str">
            <v>Dr</v>
          </cell>
        </row>
        <row r="1051">
          <cell r="J1051" t="str">
            <v>Dr</v>
          </cell>
        </row>
        <row r="1053">
          <cell r="G1053">
            <v>0</v>
          </cell>
          <cell r="H1053">
            <v>0</v>
          </cell>
          <cell r="J1053" t="str">
            <v>Dr</v>
          </cell>
        </row>
        <row r="1055">
          <cell r="J1055" t="str">
            <v>Dr</v>
          </cell>
        </row>
        <row r="1057">
          <cell r="J1057" t="str">
            <v>Dr</v>
          </cell>
        </row>
        <row r="1059">
          <cell r="J1059" t="str">
            <v>Dr</v>
          </cell>
        </row>
        <row r="1062">
          <cell r="J1062" t="str">
            <v>Dr</v>
          </cell>
        </row>
        <row r="1064">
          <cell r="J1064" t="str">
            <v>Dr</v>
          </cell>
        </row>
        <row r="1066">
          <cell r="J1066" t="str">
            <v>Dr</v>
          </cell>
        </row>
        <row r="1067">
          <cell r="G1067">
            <v>0</v>
          </cell>
          <cell r="H1067">
            <v>0</v>
          </cell>
        </row>
        <row r="1068">
          <cell r="J1068" t="str">
            <v>Dr</v>
          </cell>
        </row>
        <row r="1070">
          <cell r="J1070" t="str">
            <v>Dr</v>
          </cell>
        </row>
        <row r="1072">
          <cell r="J1072" t="str">
            <v>Dr</v>
          </cell>
        </row>
        <row r="1073">
          <cell r="G1073">
            <v>0</v>
          </cell>
          <cell r="H1073">
            <v>0</v>
          </cell>
        </row>
        <row r="1074">
          <cell r="J1074" t="str">
            <v>Dr</v>
          </cell>
        </row>
        <row r="1076">
          <cell r="J1076" t="str">
            <v>Dr</v>
          </cell>
        </row>
        <row r="1078">
          <cell r="J1078" t="str">
            <v>Dr</v>
          </cell>
        </row>
        <row r="1079">
          <cell r="G1079">
            <v>0</v>
          </cell>
          <cell r="H1079">
            <v>0</v>
          </cell>
        </row>
        <row r="1081">
          <cell r="J1081" t="str">
            <v>Dr</v>
          </cell>
        </row>
        <row r="1082">
          <cell r="G1082">
            <v>0</v>
          </cell>
          <cell r="H1082">
            <v>0</v>
          </cell>
        </row>
        <row r="1083">
          <cell r="J1083" t="str">
            <v>Dr</v>
          </cell>
        </row>
        <row r="1085">
          <cell r="J1085" t="str">
            <v>Dr</v>
          </cell>
        </row>
        <row r="1087">
          <cell r="G1087">
            <v>0</v>
          </cell>
          <cell r="H1087">
            <v>0</v>
          </cell>
          <cell r="J1087" t="str">
            <v>Dr</v>
          </cell>
        </row>
        <row r="1089">
          <cell r="J1089" t="str">
            <v>Dr</v>
          </cell>
        </row>
        <row r="1091">
          <cell r="J1091" t="str">
            <v>Dr</v>
          </cell>
        </row>
        <row r="1093">
          <cell r="J1093" t="str">
            <v>Dr</v>
          </cell>
        </row>
        <row r="1095">
          <cell r="J1095" t="str">
            <v>Dr</v>
          </cell>
        </row>
        <row r="1097">
          <cell r="J1097" t="str">
            <v>Dr</v>
          </cell>
        </row>
        <row r="1100">
          <cell r="J1100" t="str">
            <v>Dr</v>
          </cell>
        </row>
        <row r="1101">
          <cell r="G1101">
            <v>0</v>
          </cell>
          <cell r="H1101">
            <v>0</v>
          </cell>
        </row>
        <row r="1102">
          <cell r="J1102" t="str">
            <v>Dr</v>
          </cell>
        </row>
        <row r="1104">
          <cell r="G1104">
            <v>0</v>
          </cell>
          <cell r="H1104">
            <v>0</v>
          </cell>
          <cell r="J1104" t="str">
            <v>Dr</v>
          </cell>
        </row>
        <row r="1106">
          <cell r="J1106" t="str">
            <v>Dr</v>
          </cell>
        </row>
        <row r="1108">
          <cell r="G1108">
            <v>0</v>
          </cell>
          <cell r="H1108">
            <v>0</v>
          </cell>
          <cell r="J1108" t="str">
            <v>Dr</v>
          </cell>
        </row>
        <row r="1110">
          <cell r="J1110" t="str">
            <v>Dr</v>
          </cell>
        </row>
        <row r="1112">
          <cell r="J1112" t="str">
            <v>Dr</v>
          </cell>
        </row>
        <row r="1114">
          <cell r="J1114" t="str">
            <v>Dr</v>
          </cell>
        </row>
        <row r="1115">
          <cell r="G1115">
            <v>0</v>
          </cell>
          <cell r="H1115">
            <v>0</v>
          </cell>
        </row>
        <row r="1116">
          <cell r="J1116" t="str">
            <v>Dr</v>
          </cell>
        </row>
        <row r="1119">
          <cell r="G1119">
            <v>0</v>
          </cell>
          <cell r="H1119">
            <v>0</v>
          </cell>
          <cell r="J1119" t="str">
            <v>Dr</v>
          </cell>
        </row>
        <row r="1121">
          <cell r="J1121" t="str">
            <v>Dr</v>
          </cell>
        </row>
        <row r="1123">
          <cell r="G1123">
            <v>0</v>
          </cell>
          <cell r="H1123">
            <v>0</v>
          </cell>
          <cell r="J1123" t="str">
            <v>Dr</v>
          </cell>
        </row>
        <row r="1125">
          <cell r="J1125" t="str">
            <v>Dr</v>
          </cell>
        </row>
        <row r="1127">
          <cell r="G1127">
            <v>0</v>
          </cell>
          <cell r="H1127">
            <v>0</v>
          </cell>
          <cell r="J1127" t="str">
            <v>Dr</v>
          </cell>
        </row>
        <row r="1129">
          <cell r="J1129" t="str">
            <v>Dr</v>
          </cell>
        </row>
        <row r="1131">
          <cell r="G1131">
            <v>0</v>
          </cell>
          <cell r="H1131">
            <v>0</v>
          </cell>
          <cell r="J1131" t="str">
            <v>Dr</v>
          </cell>
        </row>
        <row r="1133">
          <cell r="J1133" t="str">
            <v>Dr</v>
          </cell>
        </row>
        <row r="1135">
          <cell r="J1135" t="str">
            <v>Dr</v>
          </cell>
        </row>
        <row r="1138">
          <cell r="J1138" t="str">
            <v>Dr</v>
          </cell>
        </row>
        <row r="1140">
          <cell r="G1140">
            <v>0</v>
          </cell>
          <cell r="H1140">
            <v>0</v>
          </cell>
          <cell r="J1140" t="str">
            <v>Dr</v>
          </cell>
        </row>
        <row r="1142">
          <cell r="J1142" t="str">
            <v>Dr</v>
          </cell>
        </row>
        <row r="1144">
          <cell r="J1144" t="str">
            <v>Dr</v>
          </cell>
        </row>
        <row r="1146">
          <cell r="J1146" t="str">
            <v>Dr</v>
          </cell>
        </row>
        <row r="1148">
          <cell r="J1148" t="str">
            <v>Dr</v>
          </cell>
        </row>
        <row r="1149">
          <cell r="G1149">
            <v>0</v>
          </cell>
          <cell r="H1149">
            <v>0</v>
          </cell>
        </row>
        <row r="1150">
          <cell r="J1150" t="str">
            <v>Dr</v>
          </cell>
        </row>
        <row r="1152">
          <cell r="J1152" t="str">
            <v>Dr</v>
          </cell>
        </row>
        <row r="1154">
          <cell r="J1154" t="str">
            <v>Dr</v>
          </cell>
        </row>
        <row r="1156">
          <cell r="J1156" t="str">
            <v>Dr</v>
          </cell>
        </row>
        <row r="1158">
          <cell r="G1158">
            <v>0</v>
          </cell>
          <cell r="H1158">
            <v>0</v>
          </cell>
          <cell r="J1158" t="str">
            <v>Dr</v>
          </cell>
        </row>
        <row r="1160">
          <cell r="J1160" t="str">
            <v>Dr</v>
          </cell>
        </row>
        <row r="1161">
          <cell r="G1161">
            <v>0</v>
          </cell>
          <cell r="H1161">
            <v>0</v>
          </cell>
        </row>
        <row r="1162">
          <cell r="J1162" t="str">
            <v>Dr</v>
          </cell>
        </row>
        <row r="1165">
          <cell r="J1165" t="str">
            <v>Dr</v>
          </cell>
        </row>
        <row r="1167">
          <cell r="J1167" t="str">
            <v>Dr</v>
          </cell>
        </row>
        <row r="1169">
          <cell r="J1169" t="str">
            <v>Dr</v>
          </cell>
        </row>
        <row r="1171">
          <cell r="J1171" t="str">
            <v>Dr</v>
          </cell>
        </row>
        <row r="1173">
          <cell r="J1173" t="str">
            <v>Dr</v>
          </cell>
        </row>
        <row r="1174">
          <cell r="G1174">
            <v>0</v>
          </cell>
          <cell r="H1174">
            <v>0</v>
          </cell>
        </row>
        <row r="1175">
          <cell r="J1175" t="str">
            <v>Dr</v>
          </cell>
        </row>
        <row r="1177">
          <cell r="G1177">
            <v>0</v>
          </cell>
          <cell r="H1177">
            <v>0</v>
          </cell>
          <cell r="J1177" t="str">
            <v>Dr</v>
          </cell>
        </row>
        <row r="1179">
          <cell r="J1179" t="str">
            <v>Dr</v>
          </cell>
        </row>
        <row r="1180">
          <cell r="G1180">
            <v>0</v>
          </cell>
          <cell r="H1180">
            <v>0</v>
          </cell>
        </row>
        <row r="1181">
          <cell r="J1181" t="str">
            <v>Dr</v>
          </cell>
        </row>
        <row r="1183">
          <cell r="G1183">
            <v>0</v>
          </cell>
          <cell r="H1183">
            <v>0</v>
          </cell>
          <cell r="J1183" t="str">
            <v>Dr</v>
          </cell>
        </row>
        <row r="1185">
          <cell r="J1185" t="str">
            <v>Dr</v>
          </cell>
        </row>
        <row r="1186">
          <cell r="G1186">
            <v>0</v>
          </cell>
          <cell r="H1186">
            <v>0</v>
          </cell>
        </row>
        <row r="1187">
          <cell r="J1187" t="str">
            <v>Dr</v>
          </cell>
        </row>
        <row r="1189">
          <cell r="G1189">
            <v>0</v>
          </cell>
          <cell r="H1189">
            <v>0</v>
          </cell>
          <cell r="J1189" t="str">
            <v>Dr</v>
          </cell>
        </row>
        <row r="1192">
          <cell r="G1192">
            <v>0</v>
          </cell>
          <cell r="H1192">
            <v>0</v>
          </cell>
          <cell r="J1192" t="str">
            <v>Dr</v>
          </cell>
        </row>
        <row r="1194">
          <cell r="J1194" t="str">
            <v>Dr</v>
          </cell>
        </row>
        <row r="1195">
          <cell r="G1195">
            <v>0</v>
          </cell>
          <cell r="H1195">
            <v>0</v>
          </cell>
        </row>
        <row r="1196">
          <cell r="J1196" t="str">
            <v>Dr</v>
          </cell>
        </row>
        <row r="1198">
          <cell r="G1198">
            <v>0</v>
          </cell>
          <cell r="H1198">
            <v>0</v>
          </cell>
          <cell r="J1198" t="str">
            <v>Dr</v>
          </cell>
        </row>
        <row r="1200">
          <cell r="J1200" t="str">
            <v>Dr</v>
          </cell>
        </row>
        <row r="1201">
          <cell r="G1201">
            <v>0</v>
          </cell>
          <cell r="H1201">
            <v>0</v>
          </cell>
        </row>
        <row r="1202">
          <cell r="J1202" t="str">
            <v>Dr</v>
          </cell>
        </row>
        <row r="1204">
          <cell r="G1204">
            <v>0</v>
          </cell>
          <cell r="H1204">
            <v>0</v>
          </cell>
          <cell r="J1204" t="str">
            <v>Dr</v>
          </cell>
        </row>
        <row r="1206">
          <cell r="J1206" t="str">
            <v>Dr</v>
          </cell>
        </row>
        <row r="1207">
          <cell r="G1207">
            <v>0</v>
          </cell>
          <cell r="H1207">
            <v>0</v>
          </cell>
        </row>
        <row r="1208">
          <cell r="J1208" t="str">
            <v>Dr</v>
          </cell>
        </row>
        <row r="1210">
          <cell r="G1210">
            <v>0</v>
          </cell>
          <cell r="H1210">
            <v>0</v>
          </cell>
          <cell r="J1210" t="str">
            <v>Dr</v>
          </cell>
        </row>
        <row r="1212">
          <cell r="J1212" t="str">
            <v>Dr</v>
          </cell>
        </row>
        <row r="1213">
          <cell r="G1213">
            <v>0</v>
          </cell>
          <cell r="H1213">
            <v>0</v>
          </cell>
        </row>
        <row r="1214">
          <cell r="J1214" t="str">
            <v>Dr</v>
          </cell>
        </row>
        <row r="1216">
          <cell r="G1216">
            <v>0</v>
          </cell>
          <cell r="H1216">
            <v>0</v>
          </cell>
          <cell r="J1216" t="str">
            <v>Dr</v>
          </cell>
        </row>
        <row r="1219">
          <cell r="G1219">
            <v>0</v>
          </cell>
          <cell r="H1219">
            <v>0</v>
          </cell>
          <cell r="J1219" t="str">
            <v>Dr</v>
          </cell>
        </row>
        <row r="1221">
          <cell r="J1221" t="str">
            <v>Dr</v>
          </cell>
        </row>
        <row r="1222">
          <cell r="G1222">
            <v>0</v>
          </cell>
          <cell r="H1222">
            <v>0</v>
          </cell>
        </row>
        <row r="1223">
          <cell r="J1223" t="str">
            <v>Dr</v>
          </cell>
        </row>
        <row r="1225">
          <cell r="G1225">
            <v>0</v>
          </cell>
          <cell r="H1225">
            <v>0</v>
          </cell>
          <cell r="J1225" t="str">
            <v>Dr</v>
          </cell>
        </row>
        <row r="1227">
          <cell r="J1227" t="str">
            <v>Dr</v>
          </cell>
        </row>
        <row r="1228">
          <cell r="G1228">
            <v>0</v>
          </cell>
          <cell r="H1228">
            <v>0</v>
          </cell>
        </row>
        <row r="1229">
          <cell r="J1229" t="str">
            <v>Dr</v>
          </cell>
        </row>
        <row r="1231">
          <cell r="G1231">
            <v>0</v>
          </cell>
          <cell r="H1231">
            <v>0</v>
          </cell>
          <cell r="J1231" t="str">
            <v>Dr</v>
          </cell>
        </row>
      </sheetData>
      <sheetData sheetId="2">
        <row r="2">
          <cell r="A2" t="str">
            <v>Crow Valley Conservation Authority</v>
          </cell>
        </row>
        <row r="3">
          <cell r="A3" t="str">
            <v>Budget Master Schedule</v>
          </cell>
        </row>
        <row r="6">
          <cell r="A6" t="str">
            <v>Account Number</v>
          </cell>
          <cell r="B6" t="str">
            <v>Account Description</v>
          </cell>
          <cell r="C6" t="str">
            <v>2013 Budget</v>
          </cell>
          <cell r="D6" t="str">
            <v>2013 Actuals</v>
          </cell>
          <cell r="E6" t="str">
            <v>2013 Budget</v>
          </cell>
        </row>
        <row r="7">
          <cell r="A7" t="str">
            <v>1005</v>
          </cell>
          <cell r="B7" t="str">
            <v>General Bank - Not Assigned to Departments</v>
          </cell>
          <cell r="D7" t="e">
            <v>#REF!</v>
          </cell>
          <cell r="E7" t="e">
            <v>#N/A</v>
          </cell>
        </row>
        <row r="8">
          <cell r="A8" t="str">
            <v>1010</v>
          </cell>
          <cell r="B8" t="str">
            <v>ING Savings Account - Not Assigned to Departments</v>
          </cell>
          <cell r="D8" t="e">
            <v>#REF!</v>
          </cell>
          <cell r="E8" t="e">
            <v>#N/A</v>
          </cell>
        </row>
        <row r="9">
          <cell r="A9" t="str">
            <v>1020</v>
          </cell>
          <cell r="B9" t="str">
            <v>Short term investment - Not Assigned to Departments</v>
          </cell>
          <cell r="D9" t="e">
            <v>#REF!</v>
          </cell>
          <cell r="E9" t="e">
            <v>#N/A</v>
          </cell>
        </row>
        <row r="10">
          <cell r="A10" t="str">
            <v>1050</v>
          </cell>
          <cell r="B10" t="str">
            <v>Petty cash - Not Assigned to Departments</v>
          </cell>
          <cell r="D10" t="e">
            <v>#REF!</v>
          </cell>
          <cell r="E10">
            <v>0</v>
          </cell>
        </row>
        <row r="11">
          <cell r="A11" t="str">
            <v>1060</v>
          </cell>
          <cell r="B11" t="str">
            <v>Petty cash/float - C.B.C.A - Not Assigned to Departments</v>
          </cell>
          <cell r="D11" t="e">
            <v>#REF!</v>
          </cell>
          <cell r="E11" t="e">
            <v>#N/A</v>
          </cell>
        </row>
        <row r="12">
          <cell r="A12" t="str">
            <v>1080</v>
          </cell>
          <cell r="B12" t="str">
            <v>Staff coffee fund - Not Assigned to Departments</v>
          </cell>
          <cell r="D12" t="e">
            <v>#REF!</v>
          </cell>
          <cell r="E12" t="e">
            <v>#N/A</v>
          </cell>
        </row>
        <row r="13">
          <cell r="A13" t="str">
            <v>1100</v>
          </cell>
          <cell r="B13" t="str">
            <v>Due from Province of Ontario - Not Assigned to Departments</v>
          </cell>
          <cell r="D13" t="e">
            <v>#REF!</v>
          </cell>
          <cell r="E13" t="e">
            <v>#N/A</v>
          </cell>
        </row>
        <row r="14">
          <cell r="A14" t="str">
            <v>1110</v>
          </cell>
          <cell r="B14" t="str">
            <v>Due from Special Reserve - Not Assigned to Departments</v>
          </cell>
          <cell r="D14" t="e">
            <v>#REF!</v>
          </cell>
          <cell r="E14" t="e">
            <v>#N/A</v>
          </cell>
        </row>
        <row r="15">
          <cell r="A15" t="str">
            <v>1150</v>
          </cell>
          <cell r="B15" t="str">
            <v>Accounts receivable - Not Assigned to Departments</v>
          </cell>
          <cell r="D15" t="e">
            <v>#REF!</v>
          </cell>
          <cell r="E15" t="e">
            <v>#N/A</v>
          </cell>
        </row>
        <row r="16">
          <cell r="A16" t="str">
            <v>1155</v>
          </cell>
          <cell r="B16" t="str">
            <v>Accounts receivable - other - Not Assigned to Departments</v>
          </cell>
          <cell r="D16" t="e">
            <v>#REF!</v>
          </cell>
          <cell r="E16" t="e">
            <v>#N/A</v>
          </cell>
        </row>
        <row r="17">
          <cell r="A17" t="str">
            <v>1160</v>
          </cell>
          <cell r="B17" t="str">
            <v>G.S.T. Rebate receivable - Not Assigned to Departments</v>
          </cell>
          <cell r="D17" t="e">
            <v>#REF!</v>
          </cell>
          <cell r="E17" t="e">
            <v>#N/A</v>
          </cell>
        </row>
        <row r="18">
          <cell r="A18" t="str">
            <v>1162</v>
          </cell>
          <cell r="B18" t="str">
            <v>HST rebate - Federal portion - Not Assigned to Departments</v>
          </cell>
          <cell r="D18" t="e">
            <v>#REF!</v>
          </cell>
          <cell r="E18" t="e">
            <v>#N/A</v>
          </cell>
        </row>
        <row r="19">
          <cell r="A19" t="str">
            <v>1164</v>
          </cell>
          <cell r="B19" t="str">
            <v>HST rebate - Provincial portion - Not Assigned to Departments</v>
          </cell>
          <cell r="D19" t="e">
            <v>#REF!</v>
          </cell>
          <cell r="E19" t="e">
            <v>#N/A</v>
          </cell>
        </row>
        <row r="20">
          <cell r="A20" t="str">
            <v>1170</v>
          </cell>
          <cell r="B20" t="str">
            <v>Prepaid expense - Not Assigned to Departments</v>
          </cell>
          <cell r="D20" t="e">
            <v>#REF!</v>
          </cell>
          <cell r="E20" t="e">
            <v>#N/A</v>
          </cell>
        </row>
        <row r="21">
          <cell r="A21" t="str">
            <v>1175</v>
          </cell>
          <cell r="B21" t="str">
            <v>Deposits - Not Assigned to Departments</v>
          </cell>
          <cell r="D21" t="e">
            <v>#REF!</v>
          </cell>
          <cell r="E21" t="e">
            <v>#N/A</v>
          </cell>
        </row>
        <row r="22">
          <cell r="A22" t="str">
            <v>1210</v>
          </cell>
          <cell r="B22" t="str">
            <v>Allan Mills Dam - Not Assigned to Departments</v>
          </cell>
          <cell r="D22" t="e">
            <v>#REF!</v>
          </cell>
          <cell r="E22" t="e">
            <v>#N/A</v>
          </cell>
        </row>
        <row r="23">
          <cell r="A23" t="str">
            <v>1220</v>
          </cell>
          <cell r="B23" t="str">
            <v>Belmont Lake Dam - Not Assigned to Departments</v>
          </cell>
          <cell r="D23" t="e">
            <v>#REF!</v>
          </cell>
          <cell r="E23" t="e">
            <v>#N/A</v>
          </cell>
        </row>
        <row r="24">
          <cell r="A24" t="str">
            <v>1240</v>
          </cell>
          <cell r="B24" t="str">
            <v>Marmora Dam - Not Assigned to Departments</v>
          </cell>
          <cell r="D24" t="e">
            <v>#REF!</v>
          </cell>
          <cell r="E24" t="e">
            <v>#N/A</v>
          </cell>
        </row>
        <row r="25">
          <cell r="A25" t="str">
            <v>1260</v>
          </cell>
          <cell r="B25" t="str">
            <v>Wollaston Dam - Not Assigned to Departments</v>
          </cell>
          <cell r="D25" t="e">
            <v>#REF!</v>
          </cell>
          <cell r="E25" t="e">
            <v>#N/A</v>
          </cell>
        </row>
        <row r="26">
          <cell r="A26" t="str">
            <v>1280</v>
          </cell>
          <cell r="B26" t="str">
            <v>Chandos Lake - Not Assigned to Departments</v>
          </cell>
          <cell r="D26" t="e">
            <v>#REF!</v>
          </cell>
          <cell r="E26" t="e">
            <v>#N/A</v>
          </cell>
        </row>
        <row r="27">
          <cell r="A27" t="str">
            <v>1300</v>
          </cell>
          <cell r="B27" t="str">
            <v>Crowe Bridge Weir - Not Assigned to Departments</v>
          </cell>
          <cell r="D27" t="e">
            <v>#REF!</v>
          </cell>
          <cell r="E27" t="e">
            <v>#N/A</v>
          </cell>
        </row>
        <row r="28">
          <cell r="A28" t="str">
            <v>1320</v>
          </cell>
          <cell r="B28" t="str">
            <v>Callaghan's Rapids Cons. Area - Not Assigned to Departments</v>
          </cell>
          <cell r="D28" t="e">
            <v>#REF!</v>
          </cell>
          <cell r="E28" t="e">
            <v>#N/A</v>
          </cell>
        </row>
        <row r="29">
          <cell r="A29" t="str">
            <v>1340</v>
          </cell>
          <cell r="B29" t="str">
            <v>Crowe Bridge Cons. Area - Not Assigned to Departments</v>
          </cell>
          <cell r="D29" t="e">
            <v>#REF!</v>
          </cell>
          <cell r="E29" t="e">
            <v>#N/A</v>
          </cell>
        </row>
        <row r="30">
          <cell r="A30" t="str">
            <v>1360</v>
          </cell>
          <cell r="B30" t="str">
            <v>The Gut Cons. Area - Not Assigned to Departments</v>
          </cell>
          <cell r="D30" t="e">
            <v>#REF!</v>
          </cell>
          <cell r="E30" t="e">
            <v>#N/A</v>
          </cell>
        </row>
        <row r="31">
          <cell r="A31" t="str">
            <v>1380</v>
          </cell>
          <cell r="B31" t="str">
            <v>Reforestation Properties - Not Assigned to Departments</v>
          </cell>
          <cell r="D31" t="e">
            <v>#REF!</v>
          </cell>
          <cell r="E31" t="e">
            <v>#N/A</v>
          </cell>
        </row>
        <row r="32">
          <cell r="A32" t="str">
            <v>1400</v>
          </cell>
          <cell r="B32" t="str">
            <v>Canoe Routes - Not Assigned to Departments</v>
          </cell>
          <cell r="D32" t="e">
            <v>#REF!</v>
          </cell>
          <cell r="E32" t="e">
            <v>#N/A</v>
          </cell>
        </row>
        <row r="33">
          <cell r="A33" t="str">
            <v>1420</v>
          </cell>
          <cell r="B33" t="str">
            <v>Belmont Channelization - Not Assigned to Departments</v>
          </cell>
          <cell r="D33" t="e">
            <v>#REF!</v>
          </cell>
          <cell r="E33" t="e">
            <v>#N/A</v>
          </cell>
        </row>
        <row r="34">
          <cell r="A34" t="str">
            <v>1440</v>
          </cell>
          <cell r="B34" t="str">
            <v>Plato Creek Rehabilitation - Not Assigned to Departments</v>
          </cell>
          <cell r="D34" t="e">
            <v>#REF!</v>
          </cell>
          <cell r="E34" t="e">
            <v>#N/A</v>
          </cell>
        </row>
        <row r="35">
          <cell r="A35" t="str">
            <v>1460</v>
          </cell>
          <cell r="B35" t="str">
            <v>Lasswade Dam - Not Assigned to Departments</v>
          </cell>
          <cell r="D35" t="e">
            <v>#REF!</v>
          </cell>
          <cell r="E35" t="e">
            <v>#N/A</v>
          </cell>
        </row>
        <row r="36">
          <cell r="A36" t="str">
            <v>1480</v>
          </cell>
          <cell r="B36" t="str">
            <v>Crowe River Channel Imporvements - Not Assigned to Departments</v>
          </cell>
          <cell r="D36" t="e">
            <v>#REF!</v>
          </cell>
          <cell r="E36" t="e">
            <v>#N/A</v>
          </cell>
        </row>
        <row r="37">
          <cell r="A37" t="str">
            <v>1500</v>
          </cell>
          <cell r="B37" t="str">
            <v>Oak Lake Dam - Not Assigned to Departments</v>
          </cell>
          <cell r="D37" t="e">
            <v>#REF!</v>
          </cell>
          <cell r="E37" t="e">
            <v>#N/A</v>
          </cell>
        </row>
        <row r="38">
          <cell r="A38" t="str">
            <v>1520</v>
          </cell>
          <cell r="B38" t="str">
            <v>Cashel Lake Dam - Not Assigned to Departments</v>
          </cell>
          <cell r="D38" t="e">
            <v>#REF!</v>
          </cell>
          <cell r="E38" t="e">
            <v>#N/A</v>
          </cell>
        </row>
        <row r="39">
          <cell r="A39" t="str">
            <v>1540</v>
          </cell>
          <cell r="B39" t="str">
            <v>Marmora Greenbelt - Not Assigned to Departments</v>
          </cell>
          <cell r="D39" t="e">
            <v>#REF!</v>
          </cell>
          <cell r="E39" t="e">
            <v>#N/A</v>
          </cell>
        </row>
        <row r="40">
          <cell r="A40" t="str">
            <v>1560</v>
          </cell>
          <cell r="B40" t="str">
            <v>Administration Office - Not Assigned to Departments</v>
          </cell>
          <cell r="D40" t="e">
            <v>#REF!</v>
          </cell>
          <cell r="E40" t="e">
            <v>#N/A</v>
          </cell>
        </row>
        <row r="41">
          <cell r="A41" t="str">
            <v>1580</v>
          </cell>
          <cell r="B41" t="str">
            <v>Workshop/Garage - Not Assigned to Departments</v>
          </cell>
          <cell r="D41" t="e">
            <v>#REF!</v>
          </cell>
          <cell r="E41" t="e">
            <v>#N/A</v>
          </cell>
        </row>
        <row r="42">
          <cell r="A42" t="str">
            <v>1600</v>
          </cell>
          <cell r="B42" t="str">
            <v>Streamflow Forecast System - Not Assigned to Departments</v>
          </cell>
          <cell r="D42" t="e">
            <v>#REF!</v>
          </cell>
          <cell r="E42" t="e">
            <v>#N/A</v>
          </cell>
        </row>
        <row r="43">
          <cell r="A43" t="str">
            <v>1620</v>
          </cell>
          <cell r="B43" t="str">
            <v>McGeachie Conservation Area - Not Assigned to Departments</v>
          </cell>
          <cell r="D43" t="e">
            <v>#REF!</v>
          </cell>
          <cell r="E43" t="e">
            <v>#N/A</v>
          </cell>
        </row>
        <row r="44">
          <cell r="A44" t="str">
            <v>1630</v>
          </cell>
          <cell r="B44" t="str">
            <v>Land - Not Assigned to Departments</v>
          </cell>
          <cell r="D44" t="e">
            <v>#REF!</v>
          </cell>
          <cell r="E44" t="e">
            <v>#N/A</v>
          </cell>
        </row>
        <row r="45">
          <cell r="A45" t="str">
            <v>1640</v>
          </cell>
          <cell r="B45" t="str">
            <v>Land improvements - Not Assigned to Departments</v>
          </cell>
          <cell r="D45" t="e">
            <v>#REF!</v>
          </cell>
          <cell r="E45" t="e">
            <v>#N/A</v>
          </cell>
        </row>
        <row r="46">
          <cell r="A46" t="str">
            <v>1645</v>
          </cell>
          <cell r="B46" t="str">
            <v>Land improvements - A/A - Not Assigned to Departments</v>
          </cell>
          <cell r="D46" t="e">
            <v>#REF!</v>
          </cell>
          <cell r="E46" t="e">
            <v>#N/A</v>
          </cell>
        </row>
        <row r="47">
          <cell r="A47" t="str">
            <v>1650</v>
          </cell>
          <cell r="B47" t="str">
            <v>Buildings - Not Assigned to Departments</v>
          </cell>
          <cell r="D47" t="e">
            <v>#REF!</v>
          </cell>
          <cell r="E47" t="e">
            <v>#N/A</v>
          </cell>
        </row>
        <row r="48">
          <cell r="A48" t="str">
            <v>1655</v>
          </cell>
          <cell r="B48" t="str">
            <v>Buildings - A/A - Not Assigned to Departments</v>
          </cell>
          <cell r="D48" t="e">
            <v>#REF!</v>
          </cell>
          <cell r="E48" t="e">
            <v>#N/A</v>
          </cell>
        </row>
        <row r="49">
          <cell r="A49" t="str">
            <v>1660</v>
          </cell>
          <cell r="B49" t="str">
            <v>Furniture, tools and equipment - Not Assigned to Departments</v>
          </cell>
          <cell r="D49" t="e">
            <v>#REF!</v>
          </cell>
          <cell r="E49" t="e">
            <v>#N/A</v>
          </cell>
        </row>
        <row r="50">
          <cell r="A50" t="str">
            <v>1665</v>
          </cell>
          <cell r="B50" t="str">
            <v>Furniture, tools and equipment -A/A - Not Assigned to Departments</v>
          </cell>
          <cell r="D50" t="e">
            <v>#REF!</v>
          </cell>
          <cell r="E50" t="e">
            <v>#N/A</v>
          </cell>
        </row>
        <row r="51">
          <cell r="A51" t="str">
            <v>1670</v>
          </cell>
          <cell r="B51" t="str">
            <v>Automotive equipment - Not Assigned to Departments</v>
          </cell>
          <cell r="D51" t="e">
            <v>#REF!</v>
          </cell>
          <cell r="E51" t="e">
            <v>#N/A</v>
          </cell>
        </row>
        <row r="52">
          <cell r="A52" t="str">
            <v>1675</v>
          </cell>
          <cell r="B52" t="str">
            <v>Automotive equipment - A/A - Not Assigned to Departments</v>
          </cell>
          <cell r="D52" t="e">
            <v>#REF!</v>
          </cell>
          <cell r="E52" t="e">
            <v>#N/A</v>
          </cell>
        </row>
        <row r="53">
          <cell r="A53" t="str">
            <v>1680</v>
          </cell>
          <cell r="B53" t="str">
            <v>Computer hardware and software - Not Assigned to Departments</v>
          </cell>
          <cell r="D53" t="e">
            <v>#REF!</v>
          </cell>
          <cell r="E53" t="e">
            <v>#N/A</v>
          </cell>
        </row>
        <row r="54">
          <cell r="A54" t="str">
            <v>1685</v>
          </cell>
          <cell r="B54" t="str">
            <v>Computer hardware/software-A/A - Not Assigned to Departments</v>
          </cell>
          <cell r="D54" t="e">
            <v>#REF!</v>
          </cell>
          <cell r="E54" t="e">
            <v>#N/A</v>
          </cell>
        </row>
        <row r="55">
          <cell r="A55" t="str">
            <v>1690</v>
          </cell>
          <cell r="B55" t="str">
            <v>Infrastructure - Not Assigned to Departments</v>
          </cell>
          <cell r="D55" t="e">
            <v>#REF!</v>
          </cell>
          <cell r="E55" t="e">
            <v>#N/A</v>
          </cell>
        </row>
        <row r="56">
          <cell r="A56" t="str">
            <v>1695</v>
          </cell>
          <cell r="B56" t="str">
            <v>Infrastructure - A/A - Not Assigned to Departments</v>
          </cell>
          <cell r="D56" t="e">
            <v>#REF!</v>
          </cell>
          <cell r="E56" t="e">
            <v>#N/A</v>
          </cell>
        </row>
        <row r="57">
          <cell r="A57" t="str">
            <v>2100</v>
          </cell>
          <cell r="B57" t="str">
            <v>Accounts payable - Not Assigned to Departments</v>
          </cell>
          <cell r="D57" t="e">
            <v>#REF!</v>
          </cell>
          <cell r="E57" t="e">
            <v>#N/A</v>
          </cell>
        </row>
        <row r="58">
          <cell r="A58" t="str">
            <v>2105</v>
          </cell>
          <cell r="B58" t="str">
            <v>Accounts payable - other - Not Assigned to Departments</v>
          </cell>
          <cell r="D58" t="e">
            <v>#REF!</v>
          </cell>
          <cell r="E58" t="e">
            <v>#N/A</v>
          </cell>
        </row>
        <row r="59">
          <cell r="A59" t="str">
            <v>2140</v>
          </cell>
          <cell r="B59" t="str">
            <v>Accrued liabilities - Not Assigned to Departments</v>
          </cell>
          <cell r="D59" t="e">
            <v>#REF!</v>
          </cell>
          <cell r="E59" t="e">
            <v>#N/A</v>
          </cell>
        </row>
        <row r="60">
          <cell r="A60" t="str">
            <v>2145</v>
          </cell>
          <cell r="B60" t="str">
            <v>Vacation Payable - Not Assigned to Departments</v>
          </cell>
          <cell r="D60" t="e">
            <v>#REF!</v>
          </cell>
          <cell r="E60" t="e">
            <v>#N/A</v>
          </cell>
        </row>
        <row r="61">
          <cell r="A61" t="str">
            <v>2145 - 0001</v>
          </cell>
          <cell r="B61" t="str">
            <v>Vacation Payable - Administration</v>
          </cell>
          <cell r="D61" t="e">
            <v>#REF!</v>
          </cell>
          <cell r="E61" t="e">
            <v>#N/A</v>
          </cell>
        </row>
        <row r="62">
          <cell r="A62" t="str">
            <v>2145 - 0002</v>
          </cell>
          <cell r="B62" t="str">
            <v>Vacation Payable - Operations</v>
          </cell>
          <cell r="D62" t="e">
            <v>#REF!</v>
          </cell>
          <cell r="E62" t="e">
            <v>#N/A</v>
          </cell>
        </row>
        <row r="63">
          <cell r="A63" t="str">
            <v>2145 - 0003</v>
          </cell>
          <cell r="B63" t="str">
            <v>Vacation Payable - Source Water Protection</v>
          </cell>
          <cell r="D63" t="e">
            <v>#REF!</v>
          </cell>
          <cell r="E63" t="e">
            <v>#N/A</v>
          </cell>
        </row>
        <row r="64">
          <cell r="A64" t="str">
            <v>2145 - 0004</v>
          </cell>
          <cell r="B64" t="str">
            <v>Vacation Payable - Generic Regulations</v>
          </cell>
          <cell r="D64" t="e">
            <v>#REF!</v>
          </cell>
          <cell r="E64" t="e">
            <v>#N/A</v>
          </cell>
        </row>
        <row r="65">
          <cell r="A65" t="str">
            <v>2145 - 0005</v>
          </cell>
          <cell r="B65" t="str">
            <v>Vacation Payable - Cordova Lake Dam</v>
          </cell>
          <cell r="D65" t="e">
            <v>#REF!</v>
          </cell>
          <cell r="E65" t="e">
            <v>#N/A</v>
          </cell>
        </row>
        <row r="66">
          <cell r="A66" t="str">
            <v>2145 - 0006</v>
          </cell>
          <cell r="B66" t="str">
            <v>Vacation Payable - Round Lake Dam</v>
          </cell>
          <cell r="D66" t="e">
            <v>#REF!</v>
          </cell>
          <cell r="E66" t="e">
            <v>#N/A</v>
          </cell>
        </row>
        <row r="67">
          <cell r="A67" t="str">
            <v>2145 - 0007</v>
          </cell>
          <cell r="B67" t="str">
            <v>Vacation Payable - Kashabog Lake Dam</v>
          </cell>
          <cell r="D67" t="e">
            <v>#REF!</v>
          </cell>
          <cell r="E67" t="e">
            <v>#N/A</v>
          </cell>
        </row>
        <row r="68">
          <cell r="A68" t="str">
            <v>2145 - 0008</v>
          </cell>
          <cell r="B68" t="str">
            <v>Vacation Payable - Hydro Plant</v>
          </cell>
          <cell r="D68" t="e">
            <v>#REF!</v>
          </cell>
          <cell r="E68" t="e">
            <v>#N/A</v>
          </cell>
        </row>
        <row r="69">
          <cell r="A69" t="str">
            <v>2145 - 0009</v>
          </cell>
          <cell r="B69" t="str">
            <v>Vacation Payable - McGeachie Conservation</v>
          </cell>
          <cell r="D69" t="e">
            <v>#REF!</v>
          </cell>
          <cell r="E69" t="e">
            <v>#N/A</v>
          </cell>
        </row>
        <row r="70">
          <cell r="A70" t="str">
            <v>2145 - 0010</v>
          </cell>
          <cell r="B70" t="str">
            <v>Vacation Payable - Crowe Bridge Area</v>
          </cell>
          <cell r="D70" t="e">
            <v>#REF!</v>
          </cell>
          <cell r="E70" t="e">
            <v>#N/A</v>
          </cell>
        </row>
        <row r="71">
          <cell r="A71" t="str">
            <v>2145 - 0011</v>
          </cell>
          <cell r="B71" t="str">
            <v>Vacation Payable - Lands</v>
          </cell>
          <cell r="D71" t="e">
            <v>#REF!</v>
          </cell>
          <cell r="E71" t="e">
            <v>#N/A</v>
          </cell>
        </row>
        <row r="72">
          <cell r="A72" t="str">
            <v>2150</v>
          </cell>
          <cell r="B72" t="str">
            <v>Payroll - other payable - Not Assigned to Departments</v>
          </cell>
          <cell r="C72">
            <v>7000</v>
          </cell>
          <cell r="D72" t="e">
            <v>#REF!</v>
          </cell>
          <cell r="E72">
            <v>0</v>
          </cell>
        </row>
        <row r="73">
          <cell r="A73" t="str">
            <v>2200</v>
          </cell>
          <cell r="B73" t="str">
            <v>Provincial sales tax payable - Not Assigned to Departments</v>
          </cell>
          <cell r="D73" t="e">
            <v>#REF!</v>
          </cell>
          <cell r="E73" t="e">
            <v>#N/A</v>
          </cell>
        </row>
        <row r="74">
          <cell r="A74" t="str">
            <v>2215</v>
          </cell>
          <cell r="B74" t="str">
            <v>G.S.T. - Paid out (ITC's) - Not Assigned to Departments</v>
          </cell>
          <cell r="D74" t="e">
            <v>#REF!</v>
          </cell>
          <cell r="E74" t="e">
            <v>#N/A</v>
          </cell>
        </row>
        <row r="75">
          <cell r="A75" t="str">
            <v>2220</v>
          </cell>
          <cell r="B75" t="str">
            <v>G.S.T. - Rebates - Not Assigned to Departments</v>
          </cell>
          <cell r="D75" t="e">
            <v>#REF!</v>
          </cell>
          <cell r="E75" t="e">
            <v>#N/A</v>
          </cell>
        </row>
        <row r="76">
          <cell r="A76" t="str">
            <v>2225</v>
          </cell>
          <cell r="B76" t="str">
            <v>G.S.T. - Collected - Not Assigned to Departments</v>
          </cell>
          <cell r="D76" t="e">
            <v>#REF!</v>
          </cell>
          <cell r="E76" t="e">
            <v>#N/A</v>
          </cell>
        </row>
        <row r="77">
          <cell r="A77" t="str">
            <v>2300</v>
          </cell>
          <cell r="B77" t="str">
            <v>Employer Health Tax payable - Not Assigned to Departments</v>
          </cell>
          <cell r="D77" t="e">
            <v>#REF!</v>
          </cell>
          <cell r="E77" t="e">
            <v>#N/A</v>
          </cell>
        </row>
        <row r="78">
          <cell r="A78" t="str">
            <v>2320</v>
          </cell>
          <cell r="B78" t="str">
            <v>C.P.P. payable - Not Assigned to Departments</v>
          </cell>
          <cell r="D78" t="e">
            <v>#REF!</v>
          </cell>
          <cell r="E78" t="e">
            <v>#N/A</v>
          </cell>
        </row>
        <row r="79">
          <cell r="A79" t="str">
            <v>2325</v>
          </cell>
          <cell r="B79" t="str">
            <v>E.I. payable - Not Assigned to Departments</v>
          </cell>
          <cell r="D79" t="e">
            <v>#REF!</v>
          </cell>
          <cell r="E79" t="e">
            <v>#N/A</v>
          </cell>
        </row>
        <row r="80">
          <cell r="A80" t="str">
            <v>2330</v>
          </cell>
          <cell r="B80" t="str">
            <v>Income tax payable - Not Assigned to Departments</v>
          </cell>
          <cell r="D80" t="e">
            <v>#REF!</v>
          </cell>
          <cell r="E80" t="e">
            <v>#N/A</v>
          </cell>
        </row>
        <row r="81">
          <cell r="A81" t="str">
            <v>2335</v>
          </cell>
          <cell r="B81" t="str">
            <v>Group Benefits/Life Ins. Payable - Not Assigned to Departments</v>
          </cell>
          <cell r="D81" t="e">
            <v>#REF!</v>
          </cell>
          <cell r="E81" t="e">
            <v>#N/A</v>
          </cell>
        </row>
        <row r="82">
          <cell r="A82" t="str">
            <v>2335 - 0001</v>
          </cell>
          <cell r="B82" t="str">
            <v>Group Benefits/Life Ins. Payable - Administration</v>
          </cell>
          <cell r="D82" t="e">
            <v>#REF!</v>
          </cell>
          <cell r="E82" t="e">
            <v>#N/A</v>
          </cell>
        </row>
        <row r="83">
          <cell r="A83" t="str">
            <v>2335 - 0002</v>
          </cell>
          <cell r="B83" t="str">
            <v>Group Benefits/Life Ins. Payable - Operations</v>
          </cell>
          <cell r="D83" t="e">
            <v>#REF!</v>
          </cell>
          <cell r="E83" t="e">
            <v>#N/A</v>
          </cell>
        </row>
        <row r="84">
          <cell r="A84" t="str">
            <v>2335 - 0003</v>
          </cell>
          <cell r="B84" t="str">
            <v>Group Benefits/Life Ins. Payable - Source Water Protection</v>
          </cell>
          <cell r="D84" t="e">
            <v>#REF!</v>
          </cell>
          <cell r="E84" t="e">
            <v>#N/A</v>
          </cell>
        </row>
        <row r="85">
          <cell r="A85" t="str">
            <v>2335 - 0004</v>
          </cell>
          <cell r="B85" t="str">
            <v>Group Benefits/Life Ins. Payable - Generic Regulations</v>
          </cell>
          <cell r="D85" t="e">
            <v>#REF!</v>
          </cell>
          <cell r="E85" t="e">
            <v>#N/A</v>
          </cell>
        </row>
        <row r="86">
          <cell r="A86" t="str">
            <v>2335 - 0005</v>
          </cell>
          <cell r="B86" t="str">
            <v>Group Benefits/Life Ins. Payable - Cordova Lake Dam</v>
          </cell>
          <cell r="D86" t="e">
            <v>#REF!</v>
          </cell>
          <cell r="E86" t="e">
            <v>#N/A</v>
          </cell>
        </row>
        <row r="87">
          <cell r="A87" t="str">
            <v>2335 - 0006</v>
          </cell>
          <cell r="B87" t="str">
            <v>Group Benefits/Life Ins. Payable - Round Lake Dam</v>
          </cell>
          <cell r="D87" t="e">
            <v>#REF!</v>
          </cell>
          <cell r="E87" t="e">
            <v>#N/A</v>
          </cell>
        </row>
        <row r="88">
          <cell r="A88" t="str">
            <v>2335 - 0007</v>
          </cell>
          <cell r="B88" t="str">
            <v>Group Benefits/Life Ins. Payable - Kashabog Lake Dam</v>
          </cell>
          <cell r="D88" t="e">
            <v>#REF!</v>
          </cell>
          <cell r="E88" t="e">
            <v>#N/A</v>
          </cell>
        </row>
        <row r="89">
          <cell r="A89" t="str">
            <v>2335 - 0008</v>
          </cell>
          <cell r="B89" t="str">
            <v>Group Benefits/Life Ins. Payable - Hydro Plant</v>
          </cell>
          <cell r="D89" t="e">
            <v>#REF!</v>
          </cell>
          <cell r="E89" t="e">
            <v>#N/A</v>
          </cell>
        </row>
        <row r="90">
          <cell r="A90" t="str">
            <v>2335 - 0009</v>
          </cell>
          <cell r="B90" t="str">
            <v>Group Benefits/Life Ins. Payable - McGeachie Conservation</v>
          </cell>
          <cell r="D90" t="e">
            <v>#REF!</v>
          </cell>
          <cell r="E90" t="e">
            <v>#N/A</v>
          </cell>
        </row>
        <row r="91">
          <cell r="A91" t="str">
            <v>2335 - 0010</v>
          </cell>
          <cell r="B91" t="str">
            <v>Group Benefits/Life Ins. Payable - Crowe Bridge Area</v>
          </cell>
          <cell r="D91" t="e">
            <v>#REF!</v>
          </cell>
          <cell r="E91" t="e">
            <v>#N/A</v>
          </cell>
        </row>
        <row r="92">
          <cell r="A92" t="str">
            <v>2335 - 0011</v>
          </cell>
          <cell r="B92" t="str">
            <v>Group Benefits/Life Ins. Payable - Lands</v>
          </cell>
          <cell r="D92" t="e">
            <v>#REF!</v>
          </cell>
          <cell r="E92" t="e">
            <v>#N/A</v>
          </cell>
        </row>
        <row r="93">
          <cell r="A93" t="str">
            <v>2335 - 0012</v>
          </cell>
          <cell r="B93" t="str">
            <v>Group Benefits/Life Ins. Payable - Special Projects - Other</v>
          </cell>
          <cell r="D93" t="e">
            <v>#REF!</v>
          </cell>
          <cell r="E93" t="e">
            <v>#N/A</v>
          </cell>
        </row>
        <row r="94">
          <cell r="A94" t="str">
            <v>2340</v>
          </cell>
          <cell r="B94" t="str">
            <v>R.R.S.P. payable - Not Assigned to Departments</v>
          </cell>
          <cell r="D94" t="e">
            <v>#REF!</v>
          </cell>
          <cell r="E94" t="e">
            <v>#N/A</v>
          </cell>
        </row>
        <row r="95">
          <cell r="A95" t="str">
            <v>2345</v>
          </cell>
          <cell r="B95" t="str">
            <v>OMERS payable - Not Assigned to Departments</v>
          </cell>
          <cell r="D95" t="e">
            <v>#REF!</v>
          </cell>
          <cell r="E95" t="e">
            <v>#N/A</v>
          </cell>
        </row>
        <row r="96">
          <cell r="A96" t="str">
            <v>2350</v>
          </cell>
          <cell r="B96" t="str">
            <v>W.S.I.B. payable - Not Assigned to Departments</v>
          </cell>
          <cell r="D96" t="e">
            <v>#REF!</v>
          </cell>
          <cell r="E96" t="e">
            <v>#N/A</v>
          </cell>
        </row>
        <row r="97">
          <cell r="A97" t="str">
            <v>2390</v>
          </cell>
          <cell r="B97" t="str">
            <v>Garnishment - Not Assigned to Departments</v>
          </cell>
          <cell r="D97" t="e">
            <v>#REF!</v>
          </cell>
          <cell r="E97" t="e">
            <v>#N/A</v>
          </cell>
        </row>
        <row r="98">
          <cell r="A98" t="str">
            <v>2390 - 0001</v>
          </cell>
          <cell r="B98" t="str">
            <v>Garnishment - Administration</v>
          </cell>
          <cell r="D98" t="e">
            <v>#REF!</v>
          </cell>
          <cell r="E98" t="e">
            <v>#N/A</v>
          </cell>
        </row>
        <row r="99">
          <cell r="A99" t="str">
            <v>2390 - 0002</v>
          </cell>
          <cell r="B99" t="str">
            <v>Garnishment - Operations</v>
          </cell>
          <cell r="D99" t="e">
            <v>#REF!</v>
          </cell>
          <cell r="E99" t="e">
            <v>#N/A</v>
          </cell>
        </row>
        <row r="100">
          <cell r="A100" t="str">
            <v>2390 - 0003</v>
          </cell>
          <cell r="B100" t="str">
            <v>Garnishment - Source Water Protection</v>
          </cell>
          <cell r="D100" t="e">
            <v>#REF!</v>
          </cell>
          <cell r="E100" t="e">
            <v>#N/A</v>
          </cell>
        </row>
        <row r="101">
          <cell r="A101" t="str">
            <v>2390 - 0004</v>
          </cell>
          <cell r="B101" t="str">
            <v>Garnishment - Generic Regulations</v>
          </cell>
          <cell r="D101" t="e">
            <v>#REF!</v>
          </cell>
          <cell r="E101" t="e">
            <v>#N/A</v>
          </cell>
        </row>
        <row r="102">
          <cell r="A102" t="str">
            <v>2390 - 0005</v>
          </cell>
          <cell r="B102" t="str">
            <v>Garnishment - Cordova Lake Dam</v>
          </cell>
          <cell r="D102" t="e">
            <v>#REF!</v>
          </cell>
          <cell r="E102" t="e">
            <v>#N/A</v>
          </cell>
        </row>
        <row r="103">
          <cell r="A103" t="str">
            <v>2390 - 0006</v>
          </cell>
          <cell r="B103" t="str">
            <v>Garnishment - Round Lake Dam</v>
          </cell>
          <cell r="D103" t="e">
            <v>#REF!</v>
          </cell>
          <cell r="E103" t="e">
            <v>#N/A</v>
          </cell>
        </row>
        <row r="104">
          <cell r="A104" t="str">
            <v>2390 - 0007</v>
          </cell>
          <cell r="B104" t="str">
            <v>Garnishment - Kashabog Lake Dam</v>
          </cell>
          <cell r="D104" t="e">
            <v>#REF!</v>
          </cell>
          <cell r="E104" t="e">
            <v>#N/A</v>
          </cell>
        </row>
        <row r="105">
          <cell r="A105" t="str">
            <v>2390 - 0008</v>
          </cell>
          <cell r="B105" t="str">
            <v>Garnishment - Hydro Plant</v>
          </cell>
          <cell r="D105" t="e">
            <v>#REF!</v>
          </cell>
          <cell r="E105" t="e">
            <v>#N/A</v>
          </cell>
        </row>
        <row r="106">
          <cell r="A106" t="str">
            <v>2390 - 0009</v>
          </cell>
          <cell r="B106" t="str">
            <v>Garnishment - McGeachie Conservation</v>
          </cell>
          <cell r="D106" t="e">
            <v>#REF!</v>
          </cell>
          <cell r="E106" t="e">
            <v>#N/A</v>
          </cell>
        </row>
        <row r="107">
          <cell r="A107" t="str">
            <v>2390 - 0010</v>
          </cell>
          <cell r="B107" t="str">
            <v>Garnishment - Crowe Bridge Area</v>
          </cell>
          <cell r="D107" t="e">
            <v>#REF!</v>
          </cell>
          <cell r="E107" t="e">
            <v>#N/A</v>
          </cell>
        </row>
        <row r="108">
          <cell r="A108" t="str">
            <v>2390 - 0011</v>
          </cell>
          <cell r="B108" t="str">
            <v>Garnishment - Lands</v>
          </cell>
          <cell r="D108" t="e">
            <v>#REF!</v>
          </cell>
          <cell r="E108" t="e">
            <v>#N/A</v>
          </cell>
        </row>
        <row r="109">
          <cell r="A109" t="str">
            <v>2390 - 0012</v>
          </cell>
          <cell r="B109" t="str">
            <v>Garnishment - Special Projects - Other</v>
          </cell>
          <cell r="D109" t="e">
            <v>#REF!</v>
          </cell>
          <cell r="E109" t="e">
            <v>#N/A</v>
          </cell>
        </row>
        <row r="110">
          <cell r="A110" t="str">
            <v>2600</v>
          </cell>
          <cell r="B110" t="str">
            <v>Deferred Revenue - Not Assigned to Departments</v>
          </cell>
          <cell r="D110" t="e">
            <v>#REF!</v>
          </cell>
          <cell r="E110" t="e">
            <v>#N/A</v>
          </cell>
        </row>
        <row r="111">
          <cell r="A111" t="str">
            <v>2800</v>
          </cell>
          <cell r="B111" t="str">
            <v>Bank advances - Not Assigned to Departments</v>
          </cell>
          <cell r="D111" t="e">
            <v>#REF!</v>
          </cell>
          <cell r="E111" t="e">
            <v>#N/A</v>
          </cell>
        </row>
        <row r="112">
          <cell r="A112" t="str">
            <v>3100</v>
          </cell>
          <cell r="B112" t="str">
            <v>Contingency Reserve - Not Assigned to Departments</v>
          </cell>
          <cell r="C112">
            <v>7000</v>
          </cell>
          <cell r="D112" t="e">
            <v>#REF!</v>
          </cell>
          <cell r="E112">
            <v>0</v>
          </cell>
        </row>
        <row r="113">
          <cell r="A113" t="str">
            <v>3110</v>
          </cell>
          <cell r="B113" t="str">
            <v>Crowe Bridge Cons Area reserve - Not Assigned to Departments</v>
          </cell>
          <cell r="D113" t="e">
            <v>#REF!</v>
          </cell>
          <cell r="E113" t="e">
            <v>#N/A</v>
          </cell>
        </row>
        <row r="114">
          <cell r="A114" t="str">
            <v>3120</v>
          </cell>
          <cell r="B114" t="str">
            <v>Equipment reserve - Not Assigned to Departments</v>
          </cell>
          <cell r="D114" t="e">
            <v>#REF!</v>
          </cell>
          <cell r="E114" t="e">
            <v>#N/A</v>
          </cell>
        </row>
        <row r="115">
          <cell r="A115" t="str">
            <v>3130</v>
          </cell>
          <cell r="B115" t="str">
            <v>Consol Hydro Shared Rev reserve - Not Assigned to Departments</v>
          </cell>
          <cell r="D115" t="e">
            <v>#REF!</v>
          </cell>
          <cell r="E115" t="e">
            <v>#N/A</v>
          </cell>
        </row>
        <row r="116">
          <cell r="A116" t="str">
            <v>3140</v>
          </cell>
          <cell r="B116" t="str">
            <v>C.A.P. reserve - Not Assigned to Departments</v>
          </cell>
          <cell r="D116" t="e">
            <v>#REF!</v>
          </cell>
          <cell r="E116" t="e">
            <v>#N/A</v>
          </cell>
        </row>
        <row r="117">
          <cell r="A117" t="str">
            <v>3150</v>
          </cell>
          <cell r="B117" t="str">
            <v>General reserve - Not Assigned to Departments</v>
          </cell>
          <cell r="D117" t="e">
            <v>#REF!</v>
          </cell>
          <cell r="E117" t="e">
            <v>#N/A</v>
          </cell>
        </row>
        <row r="118">
          <cell r="A118" t="str">
            <v>3170</v>
          </cell>
          <cell r="B118" t="str">
            <v>McGeachie C.A. reserve - Not Assigned to Departments</v>
          </cell>
          <cell r="D118" t="e">
            <v>#REF!</v>
          </cell>
          <cell r="E118" t="e">
            <v>#N/A</v>
          </cell>
        </row>
        <row r="119">
          <cell r="A119" t="str">
            <v>3180</v>
          </cell>
          <cell r="B119" t="str">
            <v>Agreement Forest reserve - Not Assigned to Departments</v>
          </cell>
          <cell r="D119" t="e">
            <v>#REF!</v>
          </cell>
          <cell r="E119" t="e">
            <v>#N/A</v>
          </cell>
        </row>
        <row r="120">
          <cell r="A120" t="str">
            <v>3200</v>
          </cell>
          <cell r="B120" t="str">
            <v>Equity in Capital Assets - Not Assigned to Departments</v>
          </cell>
          <cell r="D120" t="e">
            <v>#REF!</v>
          </cell>
          <cell r="E120" t="e">
            <v>#N/A</v>
          </cell>
        </row>
        <row r="121">
          <cell r="A121" t="str">
            <v>3250</v>
          </cell>
          <cell r="B121" t="str">
            <v>Capital asset fund balance - Not Assigned to Departments</v>
          </cell>
          <cell r="D121" t="e">
            <v>#REF!</v>
          </cell>
          <cell r="E121" t="e">
            <v>#N/A</v>
          </cell>
        </row>
        <row r="122">
          <cell r="A122" t="str">
            <v>3250 - 0001</v>
          </cell>
          <cell r="B122" t="str">
            <v>Capital asset fund balance - Administration</v>
          </cell>
          <cell r="D122" t="e">
            <v>#REF!</v>
          </cell>
          <cell r="E122" t="e">
            <v>#N/A</v>
          </cell>
        </row>
        <row r="123">
          <cell r="A123" t="str">
            <v>3250 - 0002</v>
          </cell>
          <cell r="B123" t="str">
            <v>Capital asset fund balance - Operations</v>
          </cell>
          <cell r="D123" t="e">
            <v>#REF!</v>
          </cell>
          <cell r="E123" t="e">
            <v>#N/A</v>
          </cell>
        </row>
        <row r="124">
          <cell r="A124" t="str">
            <v>3250 - 0003</v>
          </cell>
          <cell r="B124" t="str">
            <v>Capital asset fund balance - Source Water Protection</v>
          </cell>
          <cell r="D124" t="e">
            <v>#REF!</v>
          </cell>
          <cell r="E124" t="e">
            <v>#N/A</v>
          </cell>
        </row>
        <row r="125">
          <cell r="A125" t="str">
            <v>3250 - 0004</v>
          </cell>
          <cell r="B125" t="str">
            <v>Capital asset fund balance - Generic Regulations</v>
          </cell>
          <cell r="D125" t="e">
            <v>#REF!</v>
          </cell>
          <cell r="E125" t="e">
            <v>#N/A</v>
          </cell>
        </row>
        <row r="126">
          <cell r="A126" t="str">
            <v>3250 - 0005</v>
          </cell>
          <cell r="B126" t="str">
            <v>Capital asset fund balance - Cordova Lake Dam</v>
          </cell>
          <cell r="D126" t="e">
            <v>#REF!</v>
          </cell>
          <cell r="E126" t="e">
            <v>#N/A</v>
          </cell>
        </row>
        <row r="127">
          <cell r="A127" t="str">
            <v>3250 - 0006</v>
          </cell>
          <cell r="B127" t="str">
            <v>Capital asset fund balance - Round Lake Dam</v>
          </cell>
          <cell r="D127" t="e">
            <v>#REF!</v>
          </cell>
          <cell r="E127" t="e">
            <v>#N/A</v>
          </cell>
        </row>
        <row r="128">
          <cell r="A128" t="str">
            <v>3250 - 0007</v>
          </cell>
          <cell r="B128" t="str">
            <v>Capital asset fund balance - Kashabog Lake Dam</v>
          </cell>
          <cell r="D128" t="e">
            <v>#REF!</v>
          </cell>
          <cell r="E128" t="e">
            <v>#N/A</v>
          </cell>
        </row>
        <row r="129">
          <cell r="A129" t="str">
            <v>3250 - 0008</v>
          </cell>
          <cell r="B129" t="str">
            <v>Capital asset fund balance - Hydro Plant</v>
          </cell>
          <cell r="D129" t="e">
            <v>#REF!</v>
          </cell>
          <cell r="E129" t="e">
            <v>#N/A</v>
          </cell>
        </row>
        <row r="130">
          <cell r="A130" t="str">
            <v>3250 - 0009</v>
          </cell>
          <cell r="B130" t="str">
            <v>Capital asset fund balance - McGeachie Conservation</v>
          </cell>
          <cell r="D130" t="e">
            <v>#REF!</v>
          </cell>
          <cell r="E130" t="e">
            <v>#N/A</v>
          </cell>
        </row>
        <row r="131">
          <cell r="A131" t="str">
            <v>3250 - 0010</v>
          </cell>
          <cell r="B131" t="str">
            <v>Capital asset fund balance - Crowe Bridge Area</v>
          </cell>
          <cell r="D131" t="e">
            <v>#REF!</v>
          </cell>
          <cell r="E131" t="e">
            <v>#N/A</v>
          </cell>
        </row>
        <row r="132">
          <cell r="A132" t="str">
            <v>3250 - 0011</v>
          </cell>
          <cell r="B132" t="str">
            <v>Capital asset fund balance - Lands</v>
          </cell>
          <cell r="D132" t="e">
            <v>#REF!</v>
          </cell>
          <cell r="E132" t="e">
            <v>#N/A</v>
          </cell>
        </row>
        <row r="133">
          <cell r="A133" t="str">
            <v>3250 - 0012</v>
          </cell>
          <cell r="B133" t="str">
            <v>Capital asset fund balance - Special Projects - Other</v>
          </cell>
          <cell r="D133" t="e">
            <v>#REF!</v>
          </cell>
          <cell r="E133" t="e">
            <v>#N/A</v>
          </cell>
        </row>
        <row r="134">
          <cell r="A134" t="str">
            <v>3350</v>
          </cell>
          <cell r="B134" t="str">
            <v>General Surplus - Not Assigned to Departments</v>
          </cell>
          <cell r="D134" t="e">
            <v>#REF!</v>
          </cell>
          <cell r="E134" t="e">
            <v>#N/A</v>
          </cell>
        </row>
        <row r="135">
          <cell r="A135" t="str">
            <v>3350 - 0001</v>
          </cell>
          <cell r="B135" t="str">
            <v>General Surplus - Administration</v>
          </cell>
          <cell r="D135" t="e">
            <v>#REF!</v>
          </cell>
          <cell r="E135" t="e">
            <v>#N/A</v>
          </cell>
        </row>
        <row r="136">
          <cell r="A136" t="str">
            <v>3350 - 0002</v>
          </cell>
          <cell r="B136" t="str">
            <v>General Surplus - Operations</v>
          </cell>
          <cell r="D136" t="e">
            <v>#REF!</v>
          </cell>
          <cell r="E136" t="e">
            <v>#N/A</v>
          </cell>
        </row>
        <row r="137">
          <cell r="A137" t="str">
            <v>3350 - 0003</v>
          </cell>
          <cell r="B137" t="str">
            <v>General Surplus - Source Water Protection</v>
          </cell>
          <cell r="D137" t="e">
            <v>#REF!</v>
          </cell>
          <cell r="E137" t="e">
            <v>#N/A</v>
          </cell>
        </row>
        <row r="138">
          <cell r="A138" t="str">
            <v>3350 - 0004</v>
          </cell>
          <cell r="B138" t="str">
            <v>General Surplus - Generic Regulations</v>
          </cell>
          <cell r="D138" t="e">
            <v>#REF!</v>
          </cell>
          <cell r="E138" t="e">
            <v>#N/A</v>
          </cell>
        </row>
        <row r="139">
          <cell r="A139" t="str">
            <v>3350 - 0005</v>
          </cell>
          <cell r="B139" t="str">
            <v>General Surplus - Cordova Lake Dam</v>
          </cell>
          <cell r="D139" t="e">
            <v>#REF!</v>
          </cell>
          <cell r="E139" t="e">
            <v>#N/A</v>
          </cell>
        </row>
        <row r="140">
          <cell r="A140" t="str">
            <v>3350 - 0006</v>
          </cell>
          <cell r="B140" t="str">
            <v>General Surplus - Round Lake Dam</v>
          </cell>
          <cell r="D140" t="e">
            <v>#REF!</v>
          </cell>
          <cell r="E140" t="e">
            <v>#N/A</v>
          </cell>
        </row>
        <row r="141">
          <cell r="A141" t="str">
            <v>3350 - 0007</v>
          </cell>
          <cell r="B141" t="str">
            <v>General Surplus - Kashabog Lake Dam</v>
          </cell>
          <cell r="D141" t="e">
            <v>#REF!</v>
          </cell>
          <cell r="E141" t="e">
            <v>#N/A</v>
          </cell>
        </row>
        <row r="142">
          <cell r="A142" t="str">
            <v>3350 - 0008</v>
          </cell>
          <cell r="B142" t="str">
            <v>General Surplus - Hydro Plant</v>
          </cell>
          <cell r="D142" t="e">
            <v>#REF!</v>
          </cell>
          <cell r="E142" t="e">
            <v>#N/A</v>
          </cell>
        </row>
        <row r="143">
          <cell r="A143" t="str">
            <v>3350 - 0009</v>
          </cell>
          <cell r="B143" t="str">
            <v>General Surplus - McGeachie Conservation</v>
          </cell>
          <cell r="D143" t="e">
            <v>#REF!</v>
          </cell>
          <cell r="E143" t="e">
            <v>#N/A</v>
          </cell>
        </row>
        <row r="144">
          <cell r="A144" t="str">
            <v>3350 - 0010</v>
          </cell>
          <cell r="B144" t="str">
            <v>General Surplus - Crowe Bridge Area</v>
          </cell>
          <cell r="D144" t="e">
            <v>#REF!</v>
          </cell>
          <cell r="E144" t="e">
            <v>#N/A</v>
          </cell>
        </row>
        <row r="145">
          <cell r="A145" t="str">
            <v>3350 - 0011</v>
          </cell>
          <cell r="B145" t="str">
            <v>General Surplus - Lands</v>
          </cell>
          <cell r="D145" t="e">
            <v>#REF!</v>
          </cell>
          <cell r="E145" t="e">
            <v>#N/A</v>
          </cell>
        </row>
        <row r="146">
          <cell r="A146" t="str">
            <v>3350 - 0012</v>
          </cell>
          <cell r="B146" t="str">
            <v>General Surplus - Special Projects - Other</v>
          </cell>
          <cell r="D146" t="e">
            <v>#REF!</v>
          </cell>
          <cell r="E146" t="e">
            <v>#N/A</v>
          </cell>
        </row>
        <row r="147">
          <cell r="A147" t="str">
            <v>4005</v>
          </cell>
          <cell r="B147" t="str">
            <v>Provincial Grant - Operations - Not Assigned to Departments</v>
          </cell>
          <cell r="D147" t="e">
            <v>#REF!</v>
          </cell>
          <cell r="E147" t="e">
            <v>#N/A</v>
          </cell>
        </row>
        <row r="148">
          <cell r="A148" t="str">
            <v>4010</v>
          </cell>
          <cell r="B148" t="str">
            <v>Provinicial Grant - Capital - Not Assigned to Departments</v>
          </cell>
          <cell r="C148">
            <v>60267</v>
          </cell>
          <cell r="D148" t="e">
            <v>#REF!</v>
          </cell>
        </row>
        <row r="149">
          <cell r="A149" t="str">
            <v>4015</v>
          </cell>
          <cell r="B149" t="str">
            <v>Provincial Grant - other - Not Assigned to Departments</v>
          </cell>
          <cell r="D149" t="e">
            <v>#REF!</v>
          </cell>
          <cell r="E149" t="e">
            <v>#N/A</v>
          </cell>
        </row>
        <row r="150">
          <cell r="A150" t="str">
            <v>4100</v>
          </cell>
          <cell r="B150" t="str">
            <v>Levies - Operations - Not Assigned to Departments</v>
          </cell>
          <cell r="D150" t="e">
            <v>#REF!</v>
          </cell>
          <cell r="E150" t="e">
            <v>#N/A</v>
          </cell>
        </row>
        <row r="151">
          <cell r="A151" t="str">
            <v>4100 - 0001</v>
          </cell>
          <cell r="B151" t="str">
            <v>Levies - Operations - Monitoring, Reporting &amp; GIS Components</v>
          </cell>
          <cell r="D151" t="e">
            <v>#REF!</v>
          </cell>
          <cell r="E151" t="e">
            <v>#N/A</v>
          </cell>
        </row>
        <row r="152">
          <cell r="A152" t="str">
            <v>4100 - 0002</v>
          </cell>
          <cell r="B152" t="str">
            <v>Levies - Operations - Operations</v>
          </cell>
          <cell r="C152">
            <v>612109</v>
          </cell>
          <cell r="D152" t="e">
            <v>#REF!</v>
          </cell>
          <cell r="E152">
            <v>612109</v>
          </cell>
        </row>
        <row r="153">
          <cell r="A153" t="str">
            <v>4100 - 0003</v>
          </cell>
          <cell r="B153" t="str">
            <v>Levies - Operations - Special Projects</v>
          </cell>
          <cell r="C153">
            <v>5075</v>
          </cell>
          <cell r="D153" t="e">
            <v>#REF!</v>
          </cell>
        </row>
        <row r="154">
          <cell r="A154" t="str">
            <v>4100 - 0004</v>
          </cell>
          <cell r="B154" t="str">
            <v>Levies - Operations - Generic Regulations</v>
          </cell>
          <cell r="D154" t="e">
            <v>#REF!</v>
          </cell>
          <cell r="E154" t="e">
            <v>#DIV/0!</v>
          </cell>
        </row>
        <row r="155">
          <cell r="A155" t="str">
            <v>4100 - 0011</v>
          </cell>
          <cell r="B155" t="str">
            <v>Levies - Operations - Lands</v>
          </cell>
          <cell r="C155">
            <v>10296</v>
          </cell>
          <cell r="D155" t="e">
            <v>#REF!</v>
          </cell>
          <cell r="E155">
            <v>0.98722125097125102</v>
          </cell>
        </row>
        <row r="156">
          <cell r="A156" t="str">
            <v>4110</v>
          </cell>
          <cell r="B156" t="str">
            <v>Levies - Capital - Not Assigned to Departments</v>
          </cell>
          <cell r="C156">
            <v>59500</v>
          </cell>
          <cell r="D156" t="e">
            <v>#REF!</v>
          </cell>
          <cell r="E156" t="e">
            <v>#N/A</v>
          </cell>
        </row>
        <row r="157">
          <cell r="A157" t="str">
            <v>4130</v>
          </cell>
          <cell r="B157" t="str">
            <v>Wood Sales - Not Assigned to Departments</v>
          </cell>
          <cell r="D157" t="e">
            <v>#REF!</v>
          </cell>
          <cell r="E157" t="e">
            <v>#N/A</v>
          </cell>
        </row>
        <row r="158">
          <cell r="A158" t="str">
            <v>4136</v>
          </cell>
          <cell r="B158" t="str">
            <v>Gen Regs-Watershed Advisory Hearing - Not Assigned to Departments</v>
          </cell>
          <cell r="D158" t="e">
            <v>#REF!</v>
          </cell>
          <cell r="E158" t="e">
            <v>#N/A</v>
          </cell>
        </row>
        <row r="159">
          <cell r="A159" t="str">
            <v>4136 - 0004</v>
          </cell>
          <cell r="B159" t="str">
            <v>Gen Regs-Watershed Advisory Hearing - Generic Regulations</v>
          </cell>
          <cell r="D159" t="e">
            <v>#REF!</v>
          </cell>
          <cell r="E159">
            <v>0</v>
          </cell>
        </row>
        <row r="160">
          <cell r="A160" t="str">
            <v>4137 - 0004</v>
          </cell>
          <cell r="B160" t="str">
            <v>Generic Regn's - Severance Review - Generic Regulations</v>
          </cell>
          <cell r="D160" t="e">
            <v>#REF!</v>
          </cell>
          <cell r="E160">
            <v>0</v>
          </cell>
        </row>
        <row r="161">
          <cell r="A161" t="str">
            <v>4138</v>
          </cell>
          <cell r="B161" t="str">
            <v>Generic Reg'ns - Full Property App. - Not Assigned to Departments</v>
          </cell>
          <cell r="D161" t="e">
            <v>#REF!</v>
          </cell>
          <cell r="E161" t="e">
            <v>#N/A</v>
          </cell>
        </row>
        <row r="162">
          <cell r="A162" t="str">
            <v>4138 - 0004</v>
          </cell>
          <cell r="B162" t="str">
            <v>Generic Reg'ns - Full Property App. - Generic Regulations</v>
          </cell>
          <cell r="D162" t="e">
            <v>#REF!</v>
          </cell>
          <cell r="E162">
            <v>0</v>
          </cell>
        </row>
        <row r="163">
          <cell r="A163" t="str">
            <v>4139</v>
          </cell>
          <cell r="B163" t="str">
            <v>Generic Reg'ns - Misc - Not Assigned to Departments</v>
          </cell>
          <cell r="D163" t="e">
            <v>#REF!</v>
          </cell>
          <cell r="E163" t="e">
            <v>#N/A</v>
          </cell>
        </row>
        <row r="164">
          <cell r="A164" t="str">
            <v>4139 - 0004</v>
          </cell>
          <cell r="B164" t="str">
            <v>Generic Reg'ns - Mapping Enquiries - Generic Regulations</v>
          </cell>
          <cell r="D164" t="e">
            <v>#REF!</v>
          </cell>
          <cell r="E164">
            <v>0</v>
          </cell>
        </row>
        <row r="165">
          <cell r="A165" t="str">
            <v>4140</v>
          </cell>
          <cell r="B165" t="str">
            <v>Generic Reg'ns - Minor Work App. - Not Assigned to Departments</v>
          </cell>
          <cell r="D165" t="e">
            <v>#REF!</v>
          </cell>
          <cell r="E165" t="e">
            <v>#N/A</v>
          </cell>
        </row>
        <row r="166">
          <cell r="A166" t="str">
            <v>4140 - 0004</v>
          </cell>
          <cell r="B166" t="str">
            <v>Generic Reg'ns - Minor Work App. - Generic Regulations</v>
          </cell>
          <cell r="D166" t="e">
            <v>#REF!</v>
          </cell>
          <cell r="E166">
            <v>0</v>
          </cell>
        </row>
        <row r="167">
          <cell r="A167" t="str">
            <v>4141</v>
          </cell>
          <cell r="B167" t="str">
            <v>Generic Reg'ns - Basic Work App - Not Assigned to Departments</v>
          </cell>
          <cell r="D167" t="e">
            <v>#REF!</v>
          </cell>
          <cell r="E167" t="e">
            <v>#N/A</v>
          </cell>
        </row>
        <row r="168">
          <cell r="A168" t="str">
            <v>4141 - 0004</v>
          </cell>
          <cell r="B168" t="str">
            <v>Generic Reg'ns - Basic Work App - Generic Regulations</v>
          </cell>
          <cell r="D168" t="e">
            <v>#REF!</v>
          </cell>
          <cell r="E168">
            <v>0</v>
          </cell>
        </row>
        <row r="169">
          <cell r="A169" t="str">
            <v>4142 - 0004</v>
          </cell>
          <cell r="B169" t="str">
            <v>Generic Reg'ns - Standard Work App - Generic Regulations</v>
          </cell>
          <cell r="D169" t="e">
            <v>#REF!</v>
          </cell>
          <cell r="E169">
            <v>0</v>
          </cell>
        </row>
        <row r="170">
          <cell r="A170" t="str">
            <v>4143</v>
          </cell>
          <cell r="B170" t="str">
            <v>Generic Reg'ns - Major Work App - Not Assigned to Departments</v>
          </cell>
          <cell r="D170" t="e">
            <v>#REF!</v>
          </cell>
          <cell r="E170" t="e">
            <v>#N/A</v>
          </cell>
        </row>
        <row r="171">
          <cell r="A171" t="str">
            <v>4143 - 0004</v>
          </cell>
          <cell r="B171" t="str">
            <v>Generic Reg'ns - Major Work App - Generic Regulations</v>
          </cell>
          <cell r="D171" t="e">
            <v>#REF!</v>
          </cell>
          <cell r="E171">
            <v>0</v>
          </cell>
        </row>
        <row r="172">
          <cell r="A172" t="str">
            <v>4144</v>
          </cell>
          <cell r="B172" t="str">
            <v>Generic Reg'ns - Permit Amendment - Not Assigned to Departments</v>
          </cell>
          <cell r="D172" t="e">
            <v>#REF!</v>
          </cell>
          <cell r="E172" t="e">
            <v>#N/A</v>
          </cell>
        </row>
        <row r="173">
          <cell r="A173" t="str">
            <v>4144 - 0004</v>
          </cell>
          <cell r="B173" t="str">
            <v>Generic Reg'ns - Permit Amendment - Generic Regulations</v>
          </cell>
          <cell r="D173" t="e">
            <v>#REF!</v>
          </cell>
          <cell r="E173">
            <v>0</v>
          </cell>
        </row>
        <row r="174">
          <cell r="A174" t="str">
            <v>4145</v>
          </cell>
          <cell r="B174" t="str">
            <v>Generic Reg'ns - Survey - Not Assigned to Departments</v>
          </cell>
          <cell r="D174" t="e">
            <v>#REF!</v>
          </cell>
          <cell r="E174" t="e">
            <v>#N/A</v>
          </cell>
        </row>
        <row r="175">
          <cell r="A175" t="str">
            <v>4145 - 0004</v>
          </cell>
          <cell r="B175" t="str">
            <v>Generic Reg'ns - Survey - Generic Regulations</v>
          </cell>
          <cell r="D175" t="e">
            <v>#REF!</v>
          </cell>
          <cell r="E175">
            <v>0</v>
          </cell>
        </row>
        <row r="176">
          <cell r="A176" t="str">
            <v>4146</v>
          </cell>
          <cell r="B176" t="str">
            <v>Generic Reg'ns - Lawyers Enquiries - Not Assigned to Departments</v>
          </cell>
          <cell r="D176" t="e">
            <v>#REF!</v>
          </cell>
          <cell r="E176" t="e">
            <v>#N/A</v>
          </cell>
        </row>
        <row r="177">
          <cell r="A177" t="str">
            <v>4146 - 0004</v>
          </cell>
          <cell r="B177" t="str">
            <v>Generic Reg'ns - Lawyers Enquiries - Generic Regulations</v>
          </cell>
          <cell r="D177" t="e">
            <v>#REF!</v>
          </cell>
          <cell r="E177">
            <v>0</v>
          </cell>
        </row>
        <row r="178">
          <cell r="A178" t="str">
            <v>4147</v>
          </cell>
          <cell r="B178" t="str">
            <v>Generic Reg'ns - Technical services - Not Assigned to Departments</v>
          </cell>
          <cell r="D178" t="e">
            <v>#REF!</v>
          </cell>
          <cell r="E178" t="e">
            <v>#N/A</v>
          </cell>
        </row>
        <row r="179">
          <cell r="A179" t="str">
            <v>4147 - 0004</v>
          </cell>
          <cell r="B179" t="str">
            <v>Generic Reg'ns - Technical services - Generic Regulations</v>
          </cell>
          <cell r="D179" t="e">
            <v>#REF!</v>
          </cell>
          <cell r="E179">
            <v>0</v>
          </cell>
        </row>
        <row r="180">
          <cell r="A180" t="str">
            <v>4148</v>
          </cell>
          <cell r="B180" t="str">
            <v>Generic Reg'ns - Infractions - Not Assigned to Departments</v>
          </cell>
          <cell r="D180" t="e">
            <v>#REF!</v>
          </cell>
          <cell r="E180" t="e">
            <v>#N/A</v>
          </cell>
        </row>
        <row r="181">
          <cell r="A181" t="str">
            <v>4148 - 0004</v>
          </cell>
          <cell r="B181" t="str">
            <v>Generic Reg'ns - Infractions - Generic Regulations</v>
          </cell>
          <cell r="D181" t="e">
            <v>#REF!</v>
          </cell>
          <cell r="E181">
            <v>0</v>
          </cell>
        </row>
        <row r="182">
          <cell r="A182" t="str">
            <v>4149</v>
          </cell>
          <cell r="B182" t="str">
            <v>Generic Reg'ns - Subdivisions - Not Assigned to Departments</v>
          </cell>
          <cell r="D182" t="e">
            <v>#REF!</v>
          </cell>
          <cell r="E182" t="e">
            <v>#N/A</v>
          </cell>
        </row>
        <row r="183">
          <cell r="A183" t="str">
            <v>4149 - 0004</v>
          </cell>
          <cell r="B183" t="str">
            <v>Generic Reg'ns - Subdivisions - Generic Regulations</v>
          </cell>
          <cell r="D183" t="e">
            <v>#REF!</v>
          </cell>
          <cell r="E183">
            <v>0</v>
          </cell>
        </row>
        <row r="184">
          <cell r="A184" t="str">
            <v>4150</v>
          </cell>
          <cell r="B184" t="str">
            <v>Capital - Special Benefitting - Not Assigned to Departments</v>
          </cell>
          <cell r="D184" t="e">
            <v>#REF!</v>
          </cell>
          <cell r="E184" t="e">
            <v>#N/A</v>
          </cell>
        </row>
        <row r="185">
          <cell r="A185" t="str">
            <v>4160</v>
          </cell>
          <cell r="B185" t="str">
            <v>Source Water Protection - Not Assigned to Departments</v>
          </cell>
          <cell r="D185" t="e">
            <v>#REF!</v>
          </cell>
          <cell r="E185" t="e">
            <v>#N/A</v>
          </cell>
        </row>
        <row r="186">
          <cell r="A186" t="str">
            <v>4160 - 0003</v>
          </cell>
          <cell r="B186" t="str">
            <v>Source Water Protection - Source Water Protection</v>
          </cell>
          <cell r="C186">
            <v>52281</v>
          </cell>
          <cell r="D186" t="e">
            <v>#REF!</v>
          </cell>
          <cell r="E186">
            <v>0.67462883265431028</v>
          </cell>
        </row>
        <row r="187">
          <cell r="A187" t="str">
            <v>4163 - 0013</v>
          </cell>
          <cell r="B187" t="str">
            <v>RMO Duties - Highlands East</v>
          </cell>
          <cell r="C187">
            <v>8760</v>
          </cell>
        </row>
        <row r="188">
          <cell r="B188" t="str">
            <v>RMO Data Management Project</v>
          </cell>
        </row>
        <row r="189">
          <cell r="A189" t="str">
            <v>4170</v>
          </cell>
          <cell r="B189" t="str">
            <v>OBBN Regional Project - Not Assigned to Departments</v>
          </cell>
          <cell r="D189" t="e">
            <v>#REF!</v>
          </cell>
          <cell r="E189" t="e">
            <v>#N/A</v>
          </cell>
        </row>
        <row r="190">
          <cell r="A190" t="str">
            <v>4170 - 0001</v>
          </cell>
          <cell r="B190" t="str">
            <v>OBBN Regional Project - Administration</v>
          </cell>
          <cell r="D190" t="e">
            <v>#REF!</v>
          </cell>
          <cell r="E190" t="e">
            <v>#N/A</v>
          </cell>
        </row>
        <row r="191">
          <cell r="A191" t="str">
            <v>4172 - 0012</v>
          </cell>
          <cell r="B191" t="str">
            <v>OBBN Identification Program</v>
          </cell>
        </row>
        <row r="192">
          <cell r="A192" t="str">
            <v>4180</v>
          </cell>
          <cell r="B192" t="str">
            <v>General Projects - Not Assigned to Departments</v>
          </cell>
          <cell r="D192" t="e">
            <v>#REF!</v>
          </cell>
          <cell r="E192" t="e">
            <v>#N/A</v>
          </cell>
        </row>
        <row r="193">
          <cell r="A193" t="str">
            <v>4180 - 0001</v>
          </cell>
          <cell r="B193" t="str">
            <v>General Projects - Administration</v>
          </cell>
          <cell r="D193" t="e">
            <v>#REF!</v>
          </cell>
          <cell r="E193" t="e">
            <v>#N/A</v>
          </cell>
        </row>
        <row r="194">
          <cell r="A194" t="str">
            <v>4180 - 0002</v>
          </cell>
          <cell r="B194" t="str">
            <v>General Projects - Operations</v>
          </cell>
          <cell r="D194" t="e">
            <v>#REF!</v>
          </cell>
          <cell r="E194" t="e">
            <v>#N/A</v>
          </cell>
        </row>
        <row r="195">
          <cell r="A195" t="str">
            <v>4180 - 0003</v>
          </cell>
          <cell r="B195" t="str">
            <v>General Projects - Source Water Protection</v>
          </cell>
          <cell r="D195" t="e">
            <v>#REF!</v>
          </cell>
          <cell r="E195" t="e">
            <v>#N/A</v>
          </cell>
        </row>
        <row r="196">
          <cell r="A196" t="str">
            <v>4180 - 0009</v>
          </cell>
          <cell r="B196" t="str">
            <v>General Projects - McGeachie Conservation</v>
          </cell>
          <cell r="D196" t="e">
            <v>#REF!</v>
          </cell>
          <cell r="E196" t="e">
            <v>#N/A</v>
          </cell>
        </row>
        <row r="197">
          <cell r="A197" t="str">
            <v>4200 - 0008</v>
          </cell>
          <cell r="B197" t="str">
            <v>Rent Revenue - Hydro Plant</v>
          </cell>
          <cell r="D197" t="e">
            <v>#REF!</v>
          </cell>
          <cell r="E197" t="e">
            <v>#N/A</v>
          </cell>
        </row>
        <row r="198">
          <cell r="A198" t="str">
            <v>4200 - 0009</v>
          </cell>
          <cell r="B198" t="str">
            <v>Rent Revenue - McGeachie Conservation</v>
          </cell>
          <cell r="C198">
            <v>10035</v>
          </cell>
          <cell r="D198" t="e">
            <v>#REF!</v>
          </cell>
          <cell r="E198">
            <v>1.0091180866965621</v>
          </cell>
        </row>
        <row r="199">
          <cell r="A199" t="str">
            <v>4240 - 0002</v>
          </cell>
          <cell r="B199" t="str">
            <v>MNR Funding - Operations (WECI Funding)</v>
          </cell>
          <cell r="C199">
            <v>75000</v>
          </cell>
          <cell r="D199" t="e">
            <v>#REF!</v>
          </cell>
          <cell r="E199">
            <v>0</v>
          </cell>
        </row>
        <row r="200">
          <cell r="A200" t="str">
            <v>4240 - 0006</v>
          </cell>
          <cell r="B200" t="str">
            <v>MNR Funding - Round Lake Dam</v>
          </cell>
          <cell r="C200">
            <v>3600</v>
          </cell>
          <cell r="D200" t="e">
            <v>#REF!</v>
          </cell>
          <cell r="E200">
            <v>3600</v>
          </cell>
        </row>
        <row r="201">
          <cell r="A201" t="str">
            <v>4240 - 0007</v>
          </cell>
          <cell r="B201" t="str">
            <v>MNR Funding - Kashabog Lake Dam</v>
          </cell>
          <cell r="C201">
            <v>5665</v>
          </cell>
          <cell r="D201" t="e">
            <v>#REF!</v>
          </cell>
          <cell r="E201">
            <v>5665</v>
          </cell>
        </row>
        <row r="202">
          <cell r="A202" t="str">
            <v>4250</v>
          </cell>
          <cell r="B202" t="str">
            <v>MNR Low Water Funding - Not Assigned to Departments</v>
          </cell>
          <cell r="D202" t="e">
            <v>#REF!</v>
          </cell>
          <cell r="E202" t="e">
            <v>#N/A</v>
          </cell>
        </row>
        <row r="203">
          <cell r="A203" t="str">
            <v>4260 - 0005</v>
          </cell>
          <cell r="B203" t="str">
            <v>Algonquin Systems Revenue - Cordova Lake Dam</v>
          </cell>
          <cell r="C203">
            <v>7530.14</v>
          </cell>
          <cell r="D203" t="e">
            <v>#REF!</v>
          </cell>
          <cell r="E203">
            <v>7530</v>
          </cell>
        </row>
        <row r="204">
          <cell r="A204" t="str">
            <v>4280</v>
          </cell>
          <cell r="B204" t="str">
            <v>Consolidated Hydro Plant Revenue - Not Assigned to Departments</v>
          </cell>
          <cell r="C204">
            <v>16000</v>
          </cell>
          <cell r="D204" t="e">
            <v>#REF!</v>
          </cell>
          <cell r="E204">
            <v>21545</v>
          </cell>
        </row>
        <row r="205">
          <cell r="A205" t="str">
            <v>4280 - 0008</v>
          </cell>
          <cell r="B205" t="str">
            <v>Consolidated Hydro Plant Revenue - Hydro Plant</v>
          </cell>
          <cell r="C205">
            <v>4000</v>
          </cell>
          <cell r="D205" t="e">
            <v>#REF!</v>
          </cell>
          <cell r="E205">
            <v>4000</v>
          </cell>
        </row>
        <row r="206">
          <cell r="A206" t="str">
            <v>4300 - 0009</v>
          </cell>
          <cell r="B206" t="str">
            <v>Foundation Donations - McGeachie Conservation</v>
          </cell>
          <cell r="C206">
            <v>300</v>
          </cell>
          <cell r="D206" t="e">
            <v>#REF!</v>
          </cell>
          <cell r="E206">
            <v>0</v>
          </cell>
        </row>
        <row r="207">
          <cell r="A207" t="str">
            <v>4300 - 0011</v>
          </cell>
          <cell r="B207" t="str">
            <v>Foundation Donations - Lands</v>
          </cell>
          <cell r="C207">
            <v>5000</v>
          </cell>
          <cell r="D207" t="e">
            <v>#REF!</v>
          </cell>
          <cell r="E207">
            <v>0.53632400000000002</v>
          </cell>
        </row>
        <row r="208">
          <cell r="A208" t="str">
            <v>4310</v>
          </cell>
          <cell r="B208" t="str">
            <v>Employment Program Revenue - Not Assigned to Departments</v>
          </cell>
          <cell r="C208">
            <v>4825</v>
          </cell>
          <cell r="D208" t="e">
            <v>#REF!</v>
          </cell>
          <cell r="E208">
            <v>0.75233160621761663</v>
          </cell>
        </row>
        <row r="209">
          <cell r="A209" t="str">
            <v>4320</v>
          </cell>
          <cell r="B209" t="str">
            <v>Hunting Lease - Not Assigned to Departments</v>
          </cell>
          <cell r="C209">
            <v>2319</v>
          </cell>
          <cell r="D209" t="e">
            <v>#REF!</v>
          </cell>
          <cell r="E209">
            <v>0</v>
          </cell>
        </row>
        <row r="210">
          <cell r="A210" t="str">
            <v>4380</v>
          </cell>
          <cell r="B210" t="str">
            <v>Crowe Bridge Cons. Area Revenue - Crowe Bridge Area</v>
          </cell>
          <cell r="D210" t="e">
            <v>#REF!</v>
          </cell>
          <cell r="E210" t="e">
            <v>#N/A</v>
          </cell>
        </row>
        <row r="211">
          <cell r="A211" t="str">
            <v>4420</v>
          </cell>
          <cell r="B211" t="str">
            <v>Truck rental recovery - Not Assigned to Departments</v>
          </cell>
          <cell r="D211" t="e">
            <v>#REF!</v>
          </cell>
          <cell r="E211" t="e">
            <v>#N/A</v>
          </cell>
        </row>
        <row r="212">
          <cell r="A212" t="str">
            <v>4420 - 0002</v>
          </cell>
          <cell r="B212" t="str">
            <v>Truck rental recovery - Operations</v>
          </cell>
          <cell r="D212" t="e">
            <v>#REF!</v>
          </cell>
          <cell r="E212" t="e">
            <v>#N/A</v>
          </cell>
        </row>
        <row r="213">
          <cell r="A213" t="str">
            <v>4420 - 0004</v>
          </cell>
          <cell r="B213" t="str">
            <v>Truck rental recovery - Generic Regulations</v>
          </cell>
          <cell r="D213" t="e">
            <v>#REF!</v>
          </cell>
          <cell r="E213" t="e">
            <v>#N/A</v>
          </cell>
        </row>
        <row r="214">
          <cell r="A214" t="str">
            <v>4420 - 0005</v>
          </cell>
          <cell r="B214" t="str">
            <v>Truck rental recovery - Cordova Lake Dam</v>
          </cell>
          <cell r="D214" t="e">
            <v>#REF!</v>
          </cell>
          <cell r="E214" t="e">
            <v>#N/A</v>
          </cell>
        </row>
        <row r="215">
          <cell r="A215" t="str">
            <v>4420 - 0006</v>
          </cell>
          <cell r="B215" t="str">
            <v>Truck rental recovery - Round Lake Dam</v>
          </cell>
          <cell r="D215" t="e">
            <v>#REF!</v>
          </cell>
          <cell r="E215" t="e">
            <v>#N/A</v>
          </cell>
        </row>
        <row r="216">
          <cell r="A216" t="str">
            <v>4420 - 0007</v>
          </cell>
          <cell r="B216" t="str">
            <v>Truck rental recovery - Kashabog Lake Dam</v>
          </cell>
          <cell r="D216" t="e">
            <v>#REF!</v>
          </cell>
          <cell r="E216" t="e">
            <v>#N/A</v>
          </cell>
        </row>
        <row r="217">
          <cell r="A217" t="str">
            <v>4420 - 0008</v>
          </cell>
          <cell r="B217" t="str">
            <v>Truck rental recovery - Hydro Plant</v>
          </cell>
          <cell r="D217" t="e">
            <v>#REF!</v>
          </cell>
          <cell r="E217" t="e">
            <v>#N/A</v>
          </cell>
        </row>
        <row r="218">
          <cell r="A218" t="str">
            <v>4420 - 0011</v>
          </cell>
          <cell r="B218" t="str">
            <v>Truck rental recovery - Lands</v>
          </cell>
          <cell r="D218" t="e">
            <v>#REF!</v>
          </cell>
          <cell r="E218" t="e">
            <v>#N/A</v>
          </cell>
        </row>
        <row r="219">
          <cell r="A219" t="str">
            <v>4425</v>
          </cell>
          <cell r="B219" t="str">
            <v>Tractor rental recovery - Not Assigned to Departments</v>
          </cell>
          <cell r="D219" t="e">
            <v>#REF!</v>
          </cell>
          <cell r="E219" t="e">
            <v>#N/A</v>
          </cell>
        </row>
        <row r="220">
          <cell r="A220" t="str">
            <v>4425 - 0002</v>
          </cell>
          <cell r="B220" t="str">
            <v>Tractor rental recovery - Operations</v>
          </cell>
          <cell r="D220" t="e">
            <v>#REF!</v>
          </cell>
          <cell r="E220" t="e">
            <v>#N/A</v>
          </cell>
        </row>
        <row r="221">
          <cell r="A221" t="str">
            <v>4425 - 0004</v>
          </cell>
          <cell r="B221" t="str">
            <v>Tractor rental recovery - Generic Regulations</v>
          </cell>
          <cell r="D221" t="e">
            <v>#REF!</v>
          </cell>
          <cell r="E221" t="e">
            <v>#N/A</v>
          </cell>
        </row>
        <row r="222">
          <cell r="A222" t="str">
            <v>4425 - 0005</v>
          </cell>
          <cell r="B222" t="str">
            <v>Tractor rental recovery - Cordova Lake Dam</v>
          </cell>
          <cell r="D222" t="e">
            <v>#REF!</v>
          </cell>
          <cell r="E222" t="e">
            <v>#N/A</v>
          </cell>
        </row>
        <row r="223">
          <cell r="A223" t="str">
            <v>4425 - 0006</v>
          </cell>
          <cell r="B223" t="str">
            <v>Tractor rental recovery - Round Lake Dam</v>
          </cell>
          <cell r="D223" t="e">
            <v>#REF!</v>
          </cell>
          <cell r="E223" t="e">
            <v>#N/A</v>
          </cell>
        </row>
        <row r="224">
          <cell r="A224" t="str">
            <v>4425 - 0007</v>
          </cell>
          <cell r="B224" t="str">
            <v>Tractor rental recovery - Kashabog Lake Dam</v>
          </cell>
          <cell r="D224" t="e">
            <v>#REF!</v>
          </cell>
          <cell r="E224" t="e">
            <v>#N/A</v>
          </cell>
        </row>
        <row r="225">
          <cell r="A225" t="str">
            <v>4425 - 0008</v>
          </cell>
          <cell r="B225" t="str">
            <v>Tractor rental recovery - Hydro Plant</v>
          </cell>
          <cell r="D225" t="e">
            <v>#REF!</v>
          </cell>
          <cell r="E225" t="e">
            <v>#N/A</v>
          </cell>
        </row>
        <row r="226">
          <cell r="A226" t="str">
            <v>4425 - 0011</v>
          </cell>
          <cell r="B226" t="str">
            <v>Tractor rental recovery - Lands</v>
          </cell>
          <cell r="D226" t="e">
            <v>#REF!</v>
          </cell>
          <cell r="E226" t="e">
            <v>#N/A</v>
          </cell>
        </row>
        <row r="227">
          <cell r="A227" t="str">
            <v>4430</v>
          </cell>
          <cell r="B227" t="str">
            <v>Equipment Rental Recovery - Not Assigned to Departments</v>
          </cell>
          <cell r="D227" t="e">
            <v>#REF!</v>
          </cell>
          <cell r="E227" t="e">
            <v>#N/A</v>
          </cell>
        </row>
        <row r="228">
          <cell r="A228" t="str">
            <v>4430 - 0002</v>
          </cell>
          <cell r="B228" t="str">
            <v>Equipment Rental Recovery - Operations</v>
          </cell>
          <cell r="D228" t="e">
            <v>#REF!</v>
          </cell>
          <cell r="E228" t="e">
            <v>#N/A</v>
          </cell>
        </row>
        <row r="229">
          <cell r="A229" t="str">
            <v>4430 - 0004</v>
          </cell>
          <cell r="B229" t="str">
            <v>Equipment Rental Recovery - Generic Regulations</v>
          </cell>
          <cell r="D229" t="e">
            <v>#REF!</v>
          </cell>
          <cell r="E229" t="e">
            <v>#N/A</v>
          </cell>
        </row>
        <row r="230">
          <cell r="A230" t="str">
            <v>4430 - 0005</v>
          </cell>
          <cell r="B230" t="str">
            <v>Equipment Rental Recovery - Cordova Lake Dam</v>
          </cell>
          <cell r="D230" t="e">
            <v>#REF!</v>
          </cell>
          <cell r="E230" t="e">
            <v>#N/A</v>
          </cell>
        </row>
        <row r="231">
          <cell r="A231" t="str">
            <v>4430 - 0006</v>
          </cell>
          <cell r="B231" t="str">
            <v>Equipment Rental Recovery - Round Lake Dam</v>
          </cell>
          <cell r="D231" t="e">
            <v>#REF!</v>
          </cell>
          <cell r="E231" t="e">
            <v>#N/A</v>
          </cell>
        </row>
        <row r="232">
          <cell r="A232" t="str">
            <v>4430 - 0007</v>
          </cell>
          <cell r="B232" t="str">
            <v>Equipment Rental Recovery - Kashabog Lake Dam</v>
          </cell>
          <cell r="D232" t="e">
            <v>#REF!</v>
          </cell>
          <cell r="E232" t="e">
            <v>#N/A</v>
          </cell>
        </row>
        <row r="233">
          <cell r="A233" t="str">
            <v>4430 - 0008</v>
          </cell>
          <cell r="B233" t="str">
            <v>Equipment Rental Recovery - Hydro Plant</v>
          </cell>
          <cell r="D233" t="e">
            <v>#REF!</v>
          </cell>
          <cell r="E233" t="e">
            <v>#N/A</v>
          </cell>
        </row>
        <row r="234">
          <cell r="A234" t="str">
            <v>4430 - 0011</v>
          </cell>
          <cell r="B234" t="str">
            <v>Equipment Rental Recovery - Lands</v>
          </cell>
          <cell r="D234" t="e">
            <v>#REF!</v>
          </cell>
          <cell r="E234" t="e">
            <v>#N/A</v>
          </cell>
        </row>
        <row r="235">
          <cell r="A235" t="str">
            <v>4500</v>
          </cell>
          <cell r="B235" t="str">
            <v>Interest Revenue - Not Assigned to Departments</v>
          </cell>
          <cell r="D235" t="e">
            <v>#REF!</v>
          </cell>
          <cell r="E235">
            <v>9368.52</v>
          </cell>
        </row>
        <row r="236">
          <cell r="A236" t="str">
            <v>4500 - 0001</v>
          </cell>
          <cell r="B236" t="str">
            <v>Interest Revenue - Administration</v>
          </cell>
          <cell r="C236">
            <v>5000</v>
          </cell>
          <cell r="D236" t="e">
            <v>#REF!</v>
          </cell>
          <cell r="E236" t="e">
            <v>#N/A</v>
          </cell>
        </row>
        <row r="237">
          <cell r="A237" t="str">
            <v>4550</v>
          </cell>
          <cell r="B237" t="str">
            <v>Miscellaneous Revenue - Not Assigned to Departments</v>
          </cell>
          <cell r="D237" t="e">
            <v>#REF!</v>
          </cell>
          <cell r="E237">
            <v>6715</v>
          </cell>
        </row>
        <row r="238">
          <cell r="A238" t="str">
            <v>4550 - 0001</v>
          </cell>
          <cell r="B238" t="str">
            <v>Miscellaneous Revenue - Administration</v>
          </cell>
          <cell r="C238">
            <v>100</v>
          </cell>
          <cell r="D238" t="e">
            <v>#REF!</v>
          </cell>
          <cell r="E238" t="e">
            <v>#N/A</v>
          </cell>
        </row>
        <row r="239">
          <cell r="A239" t="str">
            <v>4550 - 0002</v>
          </cell>
          <cell r="B239" t="str">
            <v>Miscellaneous Revenue - Operations</v>
          </cell>
          <cell r="D239" t="e">
            <v>#REF!</v>
          </cell>
          <cell r="E239" t="e">
            <v>#N/A</v>
          </cell>
        </row>
        <row r="240">
          <cell r="A240" t="str">
            <v>4550 - 0003</v>
          </cell>
          <cell r="B240" t="str">
            <v>Miscellaneous Revenue - Source Water Protection</v>
          </cell>
          <cell r="D240" t="e">
            <v>#REF!</v>
          </cell>
          <cell r="E240" t="e">
            <v>#N/A</v>
          </cell>
        </row>
        <row r="241">
          <cell r="A241" t="str">
            <v>4550 - 0004</v>
          </cell>
          <cell r="B241" t="str">
            <v>Miscellaneous Revenue - Generic Regulations</v>
          </cell>
          <cell r="D241" t="e">
            <v>#REF!</v>
          </cell>
          <cell r="E241" t="e">
            <v>#N/A</v>
          </cell>
        </row>
        <row r="242">
          <cell r="A242" t="str">
            <v>4550 - 0005</v>
          </cell>
          <cell r="B242" t="str">
            <v>Miscellaneous Revenue - Cordova Lake Dam</v>
          </cell>
          <cell r="D242" t="e">
            <v>#REF!</v>
          </cell>
          <cell r="E242" t="e">
            <v>#N/A</v>
          </cell>
        </row>
        <row r="243">
          <cell r="A243" t="str">
            <v>4550 - 0006</v>
          </cell>
          <cell r="B243" t="str">
            <v>Miscellaneous Revenue - Round Lake Dam</v>
          </cell>
          <cell r="D243" t="e">
            <v>#REF!</v>
          </cell>
          <cell r="E243" t="e">
            <v>#N/A</v>
          </cell>
        </row>
        <row r="244">
          <cell r="A244" t="str">
            <v>4550 - 0007</v>
          </cell>
          <cell r="B244" t="str">
            <v>Miscellaneous Revenue - Kashabog Lake Dam</v>
          </cell>
          <cell r="D244" t="e">
            <v>#REF!</v>
          </cell>
          <cell r="E244" t="e">
            <v>#N/A</v>
          </cell>
        </row>
        <row r="245">
          <cell r="A245" t="str">
            <v>4550 - 0008</v>
          </cell>
          <cell r="B245" t="str">
            <v>Miscellaneous Revenue - Hydro Plant</v>
          </cell>
          <cell r="D245" t="e">
            <v>#REF!</v>
          </cell>
          <cell r="E245" t="e">
            <v>#N/A</v>
          </cell>
        </row>
        <row r="246">
          <cell r="A246" t="str">
            <v>4550 - 0009</v>
          </cell>
          <cell r="B246" t="str">
            <v>Miscellaneous Revenue - McGeachie Conservation</v>
          </cell>
          <cell r="D246" t="e">
            <v>#REF!</v>
          </cell>
          <cell r="E246" t="e">
            <v>#N/A</v>
          </cell>
        </row>
        <row r="247">
          <cell r="A247" t="str">
            <v>4550 - 0010</v>
          </cell>
          <cell r="B247" t="str">
            <v>Miscellaneous Revenue - Crowe Bridge Area</v>
          </cell>
          <cell r="D247" t="e">
            <v>#REF!</v>
          </cell>
          <cell r="E247" t="e">
            <v>#N/A</v>
          </cell>
        </row>
        <row r="248">
          <cell r="A248" t="str">
            <v>4550 - 0011</v>
          </cell>
          <cell r="B248" t="str">
            <v>Miscellaneous Revenue - Lands</v>
          </cell>
          <cell r="D248" t="e">
            <v>#REF!</v>
          </cell>
          <cell r="E248">
            <v>8765</v>
          </cell>
        </row>
        <row r="249">
          <cell r="A249" t="str">
            <v>4552 - 0004</v>
          </cell>
          <cell r="B249" t="str">
            <v>Floodplain &amp; Wetland Delineatiopn</v>
          </cell>
          <cell r="C249">
            <v>612</v>
          </cell>
        </row>
        <row r="250">
          <cell r="A250" t="str">
            <v>4553 - 0004</v>
          </cell>
          <cell r="B250" t="str">
            <v>Property Inquiry Services (PIF)</v>
          </cell>
          <cell r="C250">
            <v>8299</v>
          </cell>
        </row>
        <row r="251">
          <cell r="A251" t="str">
            <v>4555 - 0004</v>
          </cell>
          <cell r="B251" t="str">
            <v>Regulations - Shoreline/Watercourse</v>
          </cell>
          <cell r="C251">
            <v>26122</v>
          </cell>
        </row>
        <row r="252">
          <cell r="A252" t="str">
            <v>4557 - 0004</v>
          </cell>
          <cell r="B252" t="str">
            <v>Regulations - Docks</v>
          </cell>
          <cell r="C252">
            <v>1502</v>
          </cell>
        </row>
        <row r="253">
          <cell r="A253" t="str">
            <v>4560 - 0004</v>
          </cell>
          <cell r="B253" t="str">
            <v>Regulations - Water Crossing</v>
          </cell>
          <cell r="C253">
            <v>5089</v>
          </cell>
        </row>
        <row r="254">
          <cell r="A254" t="str">
            <v>4563 - 0004</v>
          </cell>
          <cell r="B254" t="str">
            <v>Regulations - Fill &amp; Grading(Septic)</v>
          </cell>
          <cell r="C254">
            <v>22667</v>
          </cell>
        </row>
        <row r="255">
          <cell r="A255" t="str">
            <v>4566 - 0004</v>
          </cell>
          <cell r="B255" t="str">
            <v>Regulations - Buildings</v>
          </cell>
          <cell r="C255">
            <v>62100</v>
          </cell>
        </row>
        <row r="256">
          <cell r="A256" t="str">
            <v>4568 - 0004</v>
          </cell>
          <cell r="B256" t="str">
            <v>Regulations - Marina</v>
          </cell>
        </row>
        <row r="257">
          <cell r="A257" t="str">
            <v>4570 - 0004</v>
          </cell>
          <cell r="B257" t="str">
            <v>Regulations - Golf Course</v>
          </cell>
        </row>
        <row r="258">
          <cell r="A258" t="str">
            <v>4572 - 0004</v>
          </cell>
          <cell r="B258" t="str">
            <v>Regulations - Subdivision</v>
          </cell>
        </row>
        <row r="259">
          <cell r="A259" t="str">
            <v>4575 - 0004</v>
          </cell>
          <cell r="B259" t="str">
            <v>Regulations - Permit renewal</v>
          </cell>
        </row>
        <row r="260">
          <cell r="A260" t="str">
            <v>4577 - 0004</v>
          </cell>
          <cell r="B260" t="str">
            <v>Regulations - Permit Amendment</v>
          </cell>
          <cell r="C260">
            <v>742.88</v>
          </cell>
        </row>
        <row r="261">
          <cell r="A261" t="str">
            <v>4580 - 0004</v>
          </cell>
          <cell r="B261" t="str">
            <v>Regulations - Violations</v>
          </cell>
          <cell r="C261">
            <v>4236.2299999999996</v>
          </cell>
        </row>
        <row r="262">
          <cell r="A262" t="str">
            <v>4582 - 0004</v>
          </cell>
          <cell r="B262" t="str">
            <v>Regulations - Hearing Review</v>
          </cell>
          <cell r="C262">
            <v>546</v>
          </cell>
        </row>
        <row r="263">
          <cell r="A263" t="str">
            <v>4583 - 0004</v>
          </cell>
          <cell r="B263" t="str">
            <v>Regulations - Technical Services</v>
          </cell>
          <cell r="C263">
            <v>611.63</v>
          </cell>
        </row>
        <row r="264">
          <cell r="A264" t="str">
            <v>4584 - 0004</v>
          </cell>
          <cell r="B264" t="str">
            <v>Property Inquiry Services (PIF)</v>
          </cell>
          <cell r="C264">
            <v>3465</v>
          </cell>
        </row>
        <row r="265">
          <cell r="A265" t="str">
            <v>4585 - 0004</v>
          </cell>
          <cell r="B265" t="str">
            <v>Planning - Application for Consent</v>
          </cell>
          <cell r="C265">
            <v>5743.5</v>
          </cell>
        </row>
        <row r="266">
          <cell r="A266" t="str">
            <v>4587 - 0004</v>
          </cell>
          <cell r="B266" t="str">
            <v>Planning - Minor Variance</v>
          </cell>
          <cell r="C266">
            <v>3588.46</v>
          </cell>
        </row>
        <row r="267">
          <cell r="A267" t="str">
            <v>4590 - 0004</v>
          </cell>
          <cell r="B267" t="str">
            <v>Planning - Zoning By-Law</v>
          </cell>
          <cell r="C267">
            <v>4786.25</v>
          </cell>
        </row>
        <row r="268">
          <cell r="A268" t="str">
            <v>4592 - 0004</v>
          </cell>
          <cell r="B268" t="str">
            <v>Planning - Official Plan Amendment</v>
          </cell>
        </row>
        <row r="269">
          <cell r="A269" t="str">
            <v>4594 - 0004</v>
          </cell>
          <cell r="B269" t="str">
            <v>Planning - Subdivision</v>
          </cell>
        </row>
        <row r="270">
          <cell r="A270" t="str">
            <v>4596 - 0004</v>
          </cell>
          <cell r="B270" t="str">
            <v>Planning - Property Clearance (Legal)</v>
          </cell>
          <cell r="C270">
            <v>1725</v>
          </cell>
        </row>
        <row r="271">
          <cell r="A271" t="str">
            <v>4597 - 0004</v>
          </cell>
          <cell r="B271" t="str">
            <v>Panning - Expedited Property Clearance</v>
          </cell>
          <cell r="C271">
            <v>1725</v>
          </cell>
        </row>
        <row r="272">
          <cell r="A272" t="str">
            <v>4598 - 0004</v>
          </cell>
          <cell r="B272" t="str">
            <v>Planning - Site Visit</v>
          </cell>
          <cell r="C272">
            <v>1019</v>
          </cell>
        </row>
        <row r="277">
          <cell r="A277" t="str">
            <v>5010 - 0001</v>
          </cell>
          <cell r="B277" t="str">
            <v>Audit fees - Not Assigned to Departments</v>
          </cell>
          <cell r="C277">
            <v>9500</v>
          </cell>
          <cell r="D277" t="e">
            <v>#REF!</v>
          </cell>
          <cell r="E277">
            <v>17651.23</v>
          </cell>
        </row>
        <row r="278">
          <cell r="A278" t="str">
            <v>5020 - 0001</v>
          </cell>
          <cell r="B278" t="str">
            <v>Conservation Ontario Levy - Not Assigned to Departments</v>
          </cell>
          <cell r="C278">
            <v>18877.32</v>
          </cell>
          <cell r="D278" t="e">
            <v>#REF!</v>
          </cell>
          <cell r="E278" t="e">
            <v>#N/A</v>
          </cell>
        </row>
        <row r="279">
          <cell r="A279" t="str">
            <v>5030</v>
          </cell>
          <cell r="B279" t="str">
            <v>Legal Fees - Not Assigned to Departments</v>
          </cell>
          <cell r="D279" t="e">
            <v>#REF!</v>
          </cell>
          <cell r="E279">
            <v>8282</v>
          </cell>
        </row>
        <row r="280">
          <cell r="A280" t="str">
            <v>5030 - 0001</v>
          </cell>
          <cell r="B280" t="str">
            <v>Legal Fees - Administration</v>
          </cell>
          <cell r="C280">
            <v>8282</v>
          </cell>
          <cell r="D280" t="e">
            <v>#REF!</v>
          </cell>
          <cell r="E280" t="e">
            <v>#REF!</v>
          </cell>
        </row>
        <row r="281">
          <cell r="A281" t="str">
            <v>5030 - 0004</v>
          </cell>
          <cell r="B281" t="str">
            <v>Legal Fees - Generic Regulations</v>
          </cell>
          <cell r="C281">
            <v>5000</v>
          </cell>
          <cell r="D281" t="e">
            <v>#REF!</v>
          </cell>
          <cell r="E281">
            <v>2000</v>
          </cell>
        </row>
        <row r="282">
          <cell r="A282" t="str">
            <v>5040 - 0001</v>
          </cell>
          <cell r="B282" t="str">
            <v>Subscription - Not Assigned to Departments</v>
          </cell>
          <cell r="C282">
            <v>2582.75</v>
          </cell>
          <cell r="D282" t="e">
            <v>#REF!</v>
          </cell>
          <cell r="E282" t="e">
            <v>#N/A</v>
          </cell>
        </row>
        <row r="283">
          <cell r="A283" t="str">
            <v>5050 - 0001</v>
          </cell>
          <cell r="B283" t="str">
            <v>Postage - Administration</v>
          </cell>
          <cell r="D283" t="e">
            <v>#REF!</v>
          </cell>
          <cell r="E283" t="e">
            <v>#N/A</v>
          </cell>
        </row>
        <row r="284">
          <cell r="A284" t="str">
            <v>5050 - 0002</v>
          </cell>
          <cell r="B284" t="str">
            <v>Postage - Operations</v>
          </cell>
          <cell r="D284" t="e">
            <v>#REF!</v>
          </cell>
          <cell r="E284" t="e">
            <v>#N/A</v>
          </cell>
        </row>
        <row r="285">
          <cell r="A285" t="str">
            <v>5050 - 0003</v>
          </cell>
          <cell r="B285" t="str">
            <v>Postage - Source Water Protection</v>
          </cell>
          <cell r="D285" t="e">
            <v>#REF!</v>
          </cell>
          <cell r="E285" t="e">
            <v>#N/A</v>
          </cell>
        </row>
        <row r="286">
          <cell r="A286" t="str">
            <v>5050 - 0004</v>
          </cell>
          <cell r="B286" t="str">
            <v>Postage - Generic Regulations</v>
          </cell>
          <cell r="D286" t="e">
            <v>#REF!</v>
          </cell>
          <cell r="E286" t="e">
            <v>#N/A</v>
          </cell>
        </row>
        <row r="287">
          <cell r="A287" t="str">
            <v>5055 - 0001</v>
          </cell>
          <cell r="B287" t="str">
            <v>Courier - Administration</v>
          </cell>
          <cell r="D287" t="e">
            <v>#REF!</v>
          </cell>
          <cell r="E287" t="e">
            <v>#N/A</v>
          </cell>
        </row>
        <row r="288">
          <cell r="A288" t="str">
            <v>5055 - 0002</v>
          </cell>
          <cell r="B288" t="str">
            <v>Courier - Operations</v>
          </cell>
          <cell r="D288" t="e">
            <v>#REF!</v>
          </cell>
          <cell r="E288" t="e">
            <v>#N/A</v>
          </cell>
        </row>
        <row r="289">
          <cell r="A289" t="str">
            <v>5055 - 0003</v>
          </cell>
          <cell r="B289" t="str">
            <v>Courier - Source Water Protection</v>
          </cell>
          <cell r="D289" t="e">
            <v>#REF!</v>
          </cell>
          <cell r="E289" t="e">
            <v>#N/A</v>
          </cell>
        </row>
        <row r="290">
          <cell r="A290" t="str">
            <v>5065</v>
          </cell>
          <cell r="B290" t="str">
            <v>Health and Safety Supplies - Not Assigned to Departments</v>
          </cell>
          <cell r="D290" t="e">
            <v>#REF!</v>
          </cell>
          <cell r="E290" t="e">
            <v>#N/A</v>
          </cell>
        </row>
        <row r="291">
          <cell r="A291" t="str">
            <v>5065 - 0001</v>
          </cell>
          <cell r="B291" t="str">
            <v>Health and Safety Supplies - Administration</v>
          </cell>
          <cell r="D291" t="e">
            <v>#REF!</v>
          </cell>
          <cell r="E291">
            <v>0</v>
          </cell>
        </row>
        <row r="292">
          <cell r="A292" t="str">
            <v>5065 - 0002</v>
          </cell>
          <cell r="B292" t="str">
            <v>Health and Safety Supplies - Operations</v>
          </cell>
          <cell r="C292">
            <v>2500</v>
          </cell>
          <cell r="D292" t="e">
            <v>#REF!</v>
          </cell>
          <cell r="E292" t="e">
            <v>#N/A</v>
          </cell>
        </row>
        <row r="293">
          <cell r="A293" t="str">
            <v>5065 - 0003</v>
          </cell>
          <cell r="B293" t="str">
            <v>Health and Safety Supplies - Source Water Protection</v>
          </cell>
          <cell r="D293" t="e">
            <v>#REF!</v>
          </cell>
          <cell r="E293">
            <v>0</v>
          </cell>
        </row>
        <row r="294">
          <cell r="A294" t="str">
            <v>5065 - 0004</v>
          </cell>
          <cell r="B294" t="str">
            <v>Health and Safety Supplies - Generic Regulations</v>
          </cell>
          <cell r="D294" t="e">
            <v>#REF!</v>
          </cell>
          <cell r="E294" t="e">
            <v>#N/A</v>
          </cell>
        </row>
        <row r="295">
          <cell r="A295" t="str">
            <v>5065 - 0005</v>
          </cell>
          <cell r="B295" t="str">
            <v>Health and Safety Supplies - Cordova Lake Dam</v>
          </cell>
          <cell r="D295" t="e">
            <v>#REF!</v>
          </cell>
          <cell r="E295" t="e">
            <v>#N/A</v>
          </cell>
        </row>
        <row r="296">
          <cell r="A296" t="str">
            <v>5065 - 0006</v>
          </cell>
          <cell r="B296" t="str">
            <v>Health and Safety Supplies - Round Lake Dam</v>
          </cell>
          <cell r="D296" t="e">
            <v>#REF!</v>
          </cell>
          <cell r="E296" t="e">
            <v>#N/A</v>
          </cell>
        </row>
        <row r="297">
          <cell r="A297" t="str">
            <v>5065 - 0007</v>
          </cell>
          <cell r="B297" t="str">
            <v>Health and Safety Supplies - Kashabog Lake Dam</v>
          </cell>
          <cell r="D297" t="e">
            <v>#REF!</v>
          </cell>
          <cell r="E297" t="e">
            <v>#N/A</v>
          </cell>
        </row>
        <row r="298">
          <cell r="A298" t="str">
            <v>5065 - 0008</v>
          </cell>
          <cell r="B298" t="str">
            <v>Health and Safety Supplies - Hydro Plant</v>
          </cell>
          <cell r="D298" t="e">
            <v>#REF!</v>
          </cell>
          <cell r="E298" t="e">
            <v>#N/A</v>
          </cell>
        </row>
        <row r="299">
          <cell r="A299" t="str">
            <v>5065 - 0009</v>
          </cell>
          <cell r="B299" t="str">
            <v>Health and Safety Supplies - McGeachie Conservation</v>
          </cell>
          <cell r="D299" t="e">
            <v>#REF!</v>
          </cell>
          <cell r="E299" t="e">
            <v>#N/A</v>
          </cell>
        </row>
        <row r="300">
          <cell r="A300" t="str">
            <v>5065 - 0010</v>
          </cell>
          <cell r="B300" t="str">
            <v>Health and Safety Supplies - Crowe Bridge Area</v>
          </cell>
          <cell r="D300" t="e">
            <v>#REF!</v>
          </cell>
          <cell r="E300" t="e">
            <v>#N/A</v>
          </cell>
        </row>
        <row r="301">
          <cell r="A301" t="str">
            <v>5065 - 0011</v>
          </cell>
          <cell r="B301" t="str">
            <v>Health and Safety Supplies - Lands</v>
          </cell>
          <cell r="D301" t="e">
            <v>#REF!</v>
          </cell>
          <cell r="E301" t="e">
            <v>#N/A</v>
          </cell>
        </row>
        <row r="302">
          <cell r="A302" t="str">
            <v>5065 - 0012</v>
          </cell>
          <cell r="B302" t="str">
            <v>Health and Safety Supplies - Special Projects - Other</v>
          </cell>
          <cell r="D302" t="e">
            <v>#REF!</v>
          </cell>
          <cell r="E302" t="e">
            <v>#N/A</v>
          </cell>
        </row>
        <row r="303">
          <cell r="A303" t="str">
            <v>5075</v>
          </cell>
          <cell r="B303" t="str">
            <v>Office Equipment Purchase/Rental - Not Assigned to Departments</v>
          </cell>
          <cell r="D303" t="e">
            <v>#REF!</v>
          </cell>
          <cell r="E303" t="e">
            <v>#N/A</v>
          </cell>
        </row>
        <row r="304">
          <cell r="A304" t="str">
            <v>5075 - 0001</v>
          </cell>
          <cell r="B304" t="str">
            <v>Office Equipment Purchase/Rental - Administration</v>
          </cell>
          <cell r="D304" t="e">
            <v>#REF!</v>
          </cell>
          <cell r="E304" t="e">
            <v>#N/A</v>
          </cell>
        </row>
        <row r="305">
          <cell r="A305" t="str">
            <v>5075 - 0002</v>
          </cell>
          <cell r="B305" t="str">
            <v>Office Equipment Purchase/Rental - Operations</v>
          </cell>
          <cell r="D305" t="e">
            <v>#REF!</v>
          </cell>
          <cell r="E305" t="e">
            <v>#N/A</v>
          </cell>
        </row>
        <row r="306">
          <cell r="A306" t="str">
            <v>5075 - 0003</v>
          </cell>
          <cell r="B306" t="str">
            <v>Office Equipment Purchase/Rental - Source Water Protection</v>
          </cell>
          <cell r="D306" t="e">
            <v>#REF!</v>
          </cell>
          <cell r="E306" t="e">
            <v>#N/A</v>
          </cell>
        </row>
        <row r="307">
          <cell r="A307" t="str">
            <v>5075 - 0004</v>
          </cell>
          <cell r="B307" t="str">
            <v>Office Equipment Purchase/Rental - Generic Regulations</v>
          </cell>
          <cell r="D307" t="e">
            <v>#REF!</v>
          </cell>
          <cell r="E307" t="e">
            <v>#N/A</v>
          </cell>
        </row>
        <row r="308">
          <cell r="A308" t="str">
            <v>5080</v>
          </cell>
          <cell r="B308" t="str">
            <v>Photocopier Expense - Not Assigned to Departments</v>
          </cell>
          <cell r="D308" t="e">
            <v>#REF!</v>
          </cell>
          <cell r="E308" t="e">
            <v>#N/A</v>
          </cell>
        </row>
        <row r="309">
          <cell r="A309" t="str">
            <v>5080 - 0001</v>
          </cell>
          <cell r="B309" t="str">
            <v>Photocopier Expense - Administration</v>
          </cell>
          <cell r="D309" t="e">
            <v>#REF!</v>
          </cell>
          <cell r="E309" t="e">
            <v>#N/A</v>
          </cell>
        </row>
        <row r="310">
          <cell r="A310" t="str">
            <v>5085</v>
          </cell>
          <cell r="B310" t="str">
            <v>Office Equipment Maintenance - Not Assigned to Departments</v>
          </cell>
          <cell r="D310" t="e">
            <v>#REF!</v>
          </cell>
          <cell r="E310" t="e">
            <v>#N/A</v>
          </cell>
        </row>
        <row r="311">
          <cell r="A311" t="str">
            <v>5085 - 0001</v>
          </cell>
          <cell r="B311" t="str">
            <v>Office Equipment Maintenance - Administration</v>
          </cell>
          <cell r="D311" t="e">
            <v>#REF!</v>
          </cell>
          <cell r="E311" t="e">
            <v>#N/A</v>
          </cell>
        </row>
        <row r="312">
          <cell r="A312" t="str">
            <v>5085 - 0003</v>
          </cell>
          <cell r="B312" t="str">
            <v>Office Equipment Maintenance - Source Water Protection</v>
          </cell>
          <cell r="D312" t="e">
            <v>#REF!</v>
          </cell>
          <cell r="E312" t="e">
            <v>#N/A</v>
          </cell>
        </row>
        <row r="313">
          <cell r="A313" t="str">
            <v>5085 - 0008</v>
          </cell>
          <cell r="B313" t="str">
            <v>Office Equipment Maintenance - Hydro Plant</v>
          </cell>
          <cell r="D313" t="e">
            <v>#REF!</v>
          </cell>
          <cell r="E313" t="e">
            <v>#N/A</v>
          </cell>
        </row>
        <row r="314">
          <cell r="A314" t="str">
            <v>5090</v>
          </cell>
          <cell r="B314" t="str">
            <v>Office Supplies - Not Assigned to Departments</v>
          </cell>
          <cell r="D314" t="e">
            <v>#REF!</v>
          </cell>
          <cell r="E314">
            <v>10259</v>
          </cell>
        </row>
        <row r="315">
          <cell r="A315" t="str">
            <v>5090 - 0001</v>
          </cell>
          <cell r="B315" t="str">
            <v>Office Supplies - Administration</v>
          </cell>
          <cell r="C315">
            <v>11999.48</v>
          </cell>
          <cell r="D315" t="e">
            <v>#REF!</v>
          </cell>
          <cell r="E315" t="e">
            <v>#N/A</v>
          </cell>
        </row>
        <row r="316">
          <cell r="A316" t="str">
            <v>5090 - 0002</v>
          </cell>
          <cell r="B316" t="str">
            <v>Office Supplies - Operations</v>
          </cell>
          <cell r="D316" t="e">
            <v>#REF!</v>
          </cell>
          <cell r="E316" t="e">
            <v>#N/A</v>
          </cell>
        </row>
        <row r="317">
          <cell r="A317" t="str">
            <v>5090 - 0003</v>
          </cell>
          <cell r="B317" t="str">
            <v>Office Supplies - Source Water Protection</v>
          </cell>
          <cell r="D317" t="e">
            <v>#REF!</v>
          </cell>
          <cell r="E317" t="e">
            <v>#REF!</v>
          </cell>
        </row>
        <row r="318">
          <cell r="A318" t="str">
            <v>5090 - 0004</v>
          </cell>
          <cell r="B318" t="str">
            <v>Office Supplies - Generic Regulations</v>
          </cell>
          <cell r="C318">
            <v>400</v>
          </cell>
          <cell r="D318" t="e">
            <v>#REF!</v>
          </cell>
          <cell r="E318">
            <v>0</v>
          </cell>
        </row>
        <row r="319">
          <cell r="A319" t="str">
            <v>5095 - 0001</v>
          </cell>
          <cell r="B319" t="str">
            <v>Computer Software - Administration</v>
          </cell>
          <cell r="C319">
            <v>1500</v>
          </cell>
          <cell r="D319" t="e">
            <v>#REF!</v>
          </cell>
          <cell r="E319" t="e">
            <v>#N/A</v>
          </cell>
        </row>
        <row r="320">
          <cell r="A320" t="str">
            <v>5095 - 0003</v>
          </cell>
          <cell r="B320" t="str">
            <v>Computer Software - Source Water Protection</v>
          </cell>
          <cell r="D320" t="e">
            <v>#REF!</v>
          </cell>
          <cell r="E320" t="e">
            <v>#N/A</v>
          </cell>
        </row>
        <row r="321">
          <cell r="A321" t="str">
            <v>5095 - 0004</v>
          </cell>
          <cell r="B321" t="str">
            <v>Computer Software - ESRI</v>
          </cell>
          <cell r="C321">
            <v>2500</v>
          </cell>
        </row>
        <row r="322">
          <cell r="A322" t="str">
            <v>5100</v>
          </cell>
          <cell r="B322" t="str">
            <v>Members Expense - Not Assigned to Departments</v>
          </cell>
          <cell r="D322" t="e">
            <v>#REF!</v>
          </cell>
          <cell r="E322">
            <v>0</v>
          </cell>
        </row>
        <row r="323">
          <cell r="A323" t="str">
            <v>5100 - 0001</v>
          </cell>
          <cell r="B323" t="str">
            <v>Members Expense - Administration</v>
          </cell>
          <cell r="C323">
            <v>2000</v>
          </cell>
          <cell r="D323" t="e">
            <v>#REF!</v>
          </cell>
          <cell r="E323" t="e">
            <v>#N/A</v>
          </cell>
        </row>
        <row r="324">
          <cell r="A324" t="str">
            <v>5100 - 0004</v>
          </cell>
          <cell r="B324" t="str">
            <v>Members Expense - Generic Regulations</v>
          </cell>
          <cell r="D324" t="e">
            <v>#REF!</v>
          </cell>
          <cell r="E324" t="e">
            <v>#N/A</v>
          </cell>
        </row>
        <row r="325">
          <cell r="A325" t="str">
            <v>5105</v>
          </cell>
          <cell r="B325" t="str">
            <v>Chairmens Expense - Not Assigned to Departments</v>
          </cell>
          <cell r="D325" t="e">
            <v>#REF!</v>
          </cell>
          <cell r="E325" t="e">
            <v>#N/A</v>
          </cell>
        </row>
        <row r="326">
          <cell r="A326" t="str">
            <v>5105 - 0001</v>
          </cell>
          <cell r="B326" t="str">
            <v>Chairmens Expense - Administration</v>
          </cell>
          <cell r="D326" t="e">
            <v>#REF!</v>
          </cell>
          <cell r="E326" t="e">
            <v>#N/A</v>
          </cell>
        </row>
        <row r="327">
          <cell r="A327" t="str">
            <v>5105 - 0003</v>
          </cell>
          <cell r="B327" t="str">
            <v>Chairmens Expense - Source Water Protection</v>
          </cell>
          <cell r="D327" t="e">
            <v>#REF!</v>
          </cell>
          <cell r="E327" t="e">
            <v>#N/A</v>
          </cell>
        </row>
        <row r="328">
          <cell r="A328" t="str">
            <v>5105 - 0004</v>
          </cell>
          <cell r="B328" t="str">
            <v>Chairmens Expense - Generic Regulations</v>
          </cell>
          <cell r="D328" t="e">
            <v>#REF!</v>
          </cell>
          <cell r="E328" t="e">
            <v>#N/A</v>
          </cell>
        </row>
        <row r="329">
          <cell r="A329" t="str">
            <v>5108</v>
          </cell>
          <cell r="B329" t="str">
            <v>LRPC Expense - Not Assigned to Departments</v>
          </cell>
          <cell r="D329" t="e">
            <v>#REF!</v>
          </cell>
          <cell r="E329" t="e">
            <v>#N/A</v>
          </cell>
        </row>
        <row r="330">
          <cell r="A330" t="str">
            <v>5108 - 0001</v>
          </cell>
          <cell r="B330" t="str">
            <v>LRPC Expense - Administration</v>
          </cell>
          <cell r="D330" t="e">
            <v>#REF!</v>
          </cell>
          <cell r="E330" t="e">
            <v>#N/A</v>
          </cell>
        </row>
        <row r="331">
          <cell r="A331" t="str">
            <v>5108 - 0004</v>
          </cell>
          <cell r="B331" t="str">
            <v>LRPC Expense - Generic Regulations</v>
          </cell>
          <cell r="D331" t="e">
            <v>#REF!</v>
          </cell>
          <cell r="E331" t="e">
            <v>#N/A</v>
          </cell>
        </row>
        <row r="332">
          <cell r="A332" t="str">
            <v>5110</v>
          </cell>
          <cell r="B332" t="str">
            <v>Bank charges and interest - Not Assigned to Departments</v>
          </cell>
          <cell r="D332" t="e">
            <v>#REF!</v>
          </cell>
          <cell r="E332">
            <v>0.70561499999999988</v>
          </cell>
        </row>
        <row r="333">
          <cell r="A333" t="str">
            <v>5110 - 0001</v>
          </cell>
          <cell r="B333" t="str">
            <v>Bank charges and interest - Administration</v>
          </cell>
          <cell r="C333">
            <v>6000</v>
          </cell>
          <cell r="D333" t="e">
            <v>#REF!</v>
          </cell>
          <cell r="E333" t="e">
            <v>#N/A</v>
          </cell>
        </row>
        <row r="334">
          <cell r="A334" t="str">
            <v>5200</v>
          </cell>
          <cell r="B334" t="str">
            <v>Admin. Capital Expense - Not Assigned to Departments</v>
          </cell>
          <cell r="D334" t="e">
            <v>#REF!</v>
          </cell>
          <cell r="E334">
            <v>0</v>
          </cell>
        </row>
        <row r="335">
          <cell r="A335" t="str">
            <v>5210</v>
          </cell>
          <cell r="B335" t="str">
            <v>Computer Capital Expense - Not Assigned to Departments</v>
          </cell>
          <cell r="C335">
            <v>1500</v>
          </cell>
          <cell r="D335" t="e">
            <v>#REF!</v>
          </cell>
          <cell r="E335" t="e">
            <v>#N/A</v>
          </cell>
        </row>
        <row r="336">
          <cell r="A336" t="str">
            <v>5220</v>
          </cell>
          <cell r="B336" t="str">
            <v>Operations Capital Expense - Not Assigned to Departments</v>
          </cell>
          <cell r="D336" t="e">
            <v>#REF!</v>
          </cell>
          <cell r="E336" t="e">
            <v>#N/A</v>
          </cell>
        </row>
        <row r="337">
          <cell r="A337" t="str">
            <v>5220 - 0001</v>
          </cell>
          <cell r="B337" t="str">
            <v>Operations Capital Expense - Administration</v>
          </cell>
          <cell r="D337" t="e">
            <v>#REF!</v>
          </cell>
          <cell r="E337" t="e">
            <v>#N/A</v>
          </cell>
        </row>
        <row r="338">
          <cell r="A338" t="str">
            <v>5220 - 0002</v>
          </cell>
          <cell r="B338" t="str">
            <v>Operations Capital Expense - Operations</v>
          </cell>
          <cell r="D338" t="e">
            <v>#REF!</v>
          </cell>
          <cell r="E338" t="e">
            <v>#N/A</v>
          </cell>
        </row>
        <row r="339">
          <cell r="A339" t="str">
            <v>5230</v>
          </cell>
          <cell r="B339" t="str">
            <v>Lands Capital Expense - Not Assigned to Departments</v>
          </cell>
          <cell r="D339" t="e">
            <v>#REF!</v>
          </cell>
          <cell r="E339" t="e">
            <v>#N/A</v>
          </cell>
        </row>
        <row r="340">
          <cell r="A340" t="str">
            <v>5230 - 0011</v>
          </cell>
          <cell r="B340" t="str">
            <v>Lands Capital Expense - Lands</v>
          </cell>
          <cell r="D340" t="e">
            <v>#REF!</v>
          </cell>
          <cell r="E340" t="e">
            <v>#N/A</v>
          </cell>
        </row>
        <row r="341">
          <cell r="A341" t="str">
            <v>5300</v>
          </cell>
          <cell r="B341" t="str">
            <v>General - NE - Not Assigned to Departments</v>
          </cell>
          <cell r="D341" t="e">
            <v>#REF!</v>
          </cell>
          <cell r="E341" t="e">
            <v>#N/A</v>
          </cell>
        </row>
        <row r="342">
          <cell r="A342" t="str">
            <v>5310</v>
          </cell>
          <cell r="B342" t="str">
            <v>Low Water Response Team (non-dept) - Not Assigned to Departments</v>
          </cell>
          <cell r="D342" t="e">
            <v>#REF!</v>
          </cell>
          <cell r="E342" t="e">
            <v>#N/A</v>
          </cell>
        </row>
        <row r="343">
          <cell r="A343" t="str">
            <v>5315</v>
          </cell>
          <cell r="B343" t="str">
            <v>Vehicle - Gas &amp; Oil - Not Assigned to Departments</v>
          </cell>
          <cell r="D343" t="e">
            <v>#REF!</v>
          </cell>
          <cell r="E343" t="e">
            <v>#N/A</v>
          </cell>
        </row>
        <row r="344">
          <cell r="A344" t="str">
            <v>5315 - 0001</v>
          </cell>
          <cell r="B344" t="str">
            <v>Vehicle - Gas &amp; Oil - Administration</v>
          </cell>
          <cell r="D344" t="e">
            <v>#REF!</v>
          </cell>
          <cell r="E344">
            <v>14348.84</v>
          </cell>
        </row>
        <row r="345">
          <cell r="A345" t="str">
            <v>5315 - 0002</v>
          </cell>
          <cell r="B345" t="str">
            <v>Vehicle - Gas &amp; Oil - Operations</v>
          </cell>
          <cell r="C345">
            <v>15496.5</v>
          </cell>
          <cell r="D345" t="e">
            <v>#REF!</v>
          </cell>
          <cell r="E345" t="e">
            <v>#N/A</v>
          </cell>
        </row>
        <row r="346">
          <cell r="A346" t="str">
            <v>5315 - 0003</v>
          </cell>
          <cell r="B346" t="str">
            <v>Vehicle - Gas &amp; Oil - Source Water Protection</v>
          </cell>
          <cell r="D346" t="e">
            <v>#REF!</v>
          </cell>
          <cell r="E346" t="e">
            <v>#N/A</v>
          </cell>
        </row>
        <row r="347">
          <cell r="A347" t="str">
            <v>5315 - 0004</v>
          </cell>
          <cell r="B347" t="str">
            <v>Vehicle - Gas &amp; Oil - Generic Regulations</v>
          </cell>
          <cell r="D347" t="e">
            <v>#REF!</v>
          </cell>
          <cell r="E347" t="e">
            <v>#N/A</v>
          </cell>
        </row>
        <row r="348">
          <cell r="A348" t="str">
            <v>5315 - 0005</v>
          </cell>
          <cell r="B348" t="str">
            <v>Vehicle - Gas &amp; Oil - Cordova Lake Dam</v>
          </cell>
          <cell r="D348" t="e">
            <v>#REF!</v>
          </cell>
          <cell r="E348" t="e">
            <v>#N/A</v>
          </cell>
        </row>
        <row r="349">
          <cell r="A349" t="str">
            <v>5315 - 0006</v>
          </cell>
          <cell r="B349" t="str">
            <v>Vehicle - Gas &amp; Oil - Round Lake Dam</v>
          </cell>
          <cell r="D349" t="e">
            <v>#REF!</v>
          </cell>
          <cell r="E349" t="e">
            <v>#N/A</v>
          </cell>
        </row>
        <row r="350">
          <cell r="A350" t="str">
            <v>5315 - 0007</v>
          </cell>
          <cell r="B350" t="str">
            <v>Vehicle - Gas &amp; Oil - Kashabog Lake Dam</v>
          </cell>
          <cell r="D350" t="e">
            <v>#REF!</v>
          </cell>
          <cell r="E350" t="e">
            <v>#N/A</v>
          </cell>
        </row>
        <row r="351">
          <cell r="A351" t="str">
            <v>5315 - 0008</v>
          </cell>
          <cell r="B351" t="str">
            <v>Vehicle - Gas &amp; Oil - Hydro Plant</v>
          </cell>
          <cell r="D351" t="e">
            <v>#REF!</v>
          </cell>
          <cell r="E351" t="e">
            <v>#N/A</v>
          </cell>
        </row>
        <row r="352">
          <cell r="A352" t="str">
            <v>5315 - 0011</v>
          </cell>
          <cell r="B352" t="str">
            <v>Vehicle - Gas &amp; Oil - Lands</v>
          </cell>
          <cell r="D352" t="e">
            <v>#REF!</v>
          </cell>
          <cell r="E352" t="e">
            <v>#N/A</v>
          </cell>
        </row>
        <row r="353">
          <cell r="A353" t="str">
            <v>5320</v>
          </cell>
          <cell r="B353" t="str">
            <v>Vehicle - Maintenance - Not Assigned to Departments</v>
          </cell>
          <cell r="D353" t="e">
            <v>#REF!</v>
          </cell>
          <cell r="E353" t="e">
            <v>#N/A</v>
          </cell>
        </row>
        <row r="354">
          <cell r="A354" t="str">
            <v>5320 - 0002</v>
          </cell>
          <cell r="B354" t="str">
            <v>Vehicle - Maintenance - Operations</v>
          </cell>
          <cell r="D354" t="e">
            <v>#REF!</v>
          </cell>
          <cell r="E354" t="e">
            <v>#N/A</v>
          </cell>
        </row>
        <row r="355">
          <cell r="A355" t="str">
            <v>5320 - 0003</v>
          </cell>
          <cell r="B355" t="str">
            <v>Vehicle - Maintenance - Source Water Protection</v>
          </cell>
          <cell r="D355" t="e">
            <v>#REF!</v>
          </cell>
          <cell r="E355" t="e">
            <v>#N/A</v>
          </cell>
        </row>
        <row r="356">
          <cell r="A356" t="str">
            <v>5320 - 0004</v>
          </cell>
          <cell r="B356" t="str">
            <v>Vehicle - Maintenance - Generic Regulations</v>
          </cell>
          <cell r="D356" t="e">
            <v>#REF!</v>
          </cell>
          <cell r="E356" t="e">
            <v>#N/A</v>
          </cell>
        </row>
        <row r="357">
          <cell r="A357" t="str">
            <v>5320 - 0005</v>
          </cell>
          <cell r="B357" t="str">
            <v>Vehicle - Maintenance - Cordova Lake Dam</v>
          </cell>
          <cell r="D357" t="e">
            <v>#REF!</v>
          </cell>
          <cell r="E357" t="e">
            <v>#N/A</v>
          </cell>
        </row>
        <row r="358">
          <cell r="A358" t="str">
            <v>5320 - 0006</v>
          </cell>
          <cell r="B358" t="str">
            <v>Vehicle - Maintenance - Round Lake Dam</v>
          </cell>
          <cell r="D358" t="e">
            <v>#REF!</v>
          </cell>
          <cell r="E358" t="e">
            <v>#N/A</v>
          </cell>
        </row>
        <row r="359">
          <cell r="A359" t="str">
            <v>5320 - 0007</v>
          </cell>
          <cell r="B359" t="str">
            <v>Vehicle - Maintenance - Kashabog Lake Dam</v>
          </cell>
          <cell r="D359" t="e">
            <v>#REF!</v>
          </cell>
          <cell r="E359" t="e">
            <v>#N/A</v>
          </cell>
        </row>
        <row r="360">
          <cell r="A360" t="str">
            <v>5320 - 0008</v>
          </cell>
          <cell r="B360" t="str">
            <v>Vehicle - Maintenance - Hydro Plant</v>
          </cell>
          <cell r="D360" t="e">
            <v>#REF!</v>
          </cell>
          <cell r="E360" t="e">
            <v>#N/A</v>
          </cell>
        </row>
        <row r="361">
          <cell r="A361" t="str">
            <v>5320 - 0011</v>
          </cell>
          <cell r="B361" t="str">
            <v>Vehicle - Maintenance - Lands</v>
          </cell>
          <cell r="D361" t="e">
            <v>#REF!</v>
          </cell>
          <cell r="E361" t="e">
            <v>#N/A</v>
          </cell>
        </row>
        <row r="362">
          <cell r="A362" t="str">
            <v>5325</v>
          </cell>
          <cell r="B362" t="str">
            <v>Vehicle - Insurance - Not Assigned to Departments</v>
          </cell>
          <cell r="D362" t="e">
            <v>#REF!</v>
          </cell>
          <cell r="E362" t="e">
            <v>#N/A</v>
          </cell>
        </row>
        <row r="363">
          <cell r="A363" t="str">
            <v>5325 - 0002</v>
          </cell>
          <cell r="B363" t="str">
            <v>Vehicle - Insurance - Operations</v>
          </cell>
          <cell r="D363" t="e">
            <v>#REF!</v>
          </cell>
          <cell r="E363" t="e">
            <v>#N/A</v>
          </cell>
        </row>
        <row r="364">
          <cell r="A364" t="str">
            <v>5325 - 0003</v>
          </cell>
          <cell r="B364" t="str">
            <v>Vehicle - Insurance - Source Water Protection</v>
          </cell>
          <cell r="D364" t="e">
            <v>#REF!</v>
          </cell>
          <cell r="E364" t="e">
            <v>#N/A</v>
          </cell>
        </row>
        <row r="365">
          <cell r="A365" t="str">
            <v>5325 - 0004</v>
          </cell>
          <cell r="B365" t="str">
            <v>Vehicle - Insurance - Generic Regulations</v>
          </cell>
          <cell r="D365" t="e">
            <v>#REF!</v>
          </cell>
          <cell r="E365" t="e">
            <v>#N/A</v>
          </cell>
        </row>
        <row r="366">
          <cell r="A366" t="str">
            <v>5325 - 0005</v>
          </cell>
          <cell r="B366" t="str">
            <v>Vehicle - Insurance - Cordova Lake Dam</v>
          </cell>
          <cell r="D366" t="e">
            <v>#REF!</v>
          </cell>
          <cell r="E366" t="e">
            <v>#N/A</v>
          </cell>
        </row>
        <row r="367">
          <cell r="A367" t="str">
            <v>5325 - 0006</v>
          </cell>
          <cell r="B367" t="str">
            <v>Vehicle - Insurance - Round Lake Dam</v>
          </cell>
          <cell r="D367" t="e">
            <v>#REF!</v>
          </cell>
          <cell r="E367" t="e">
            <v>#N/A</v>
          </cell>
        </row>
        <row r="368">
          <cell r="A368" t="str">
            <v>5325 - 0007</v>
          </cell>
          <cell r="B368" t="str">
            <v>Vehicle - Insurance - Kashabog Lake Dam</v>
          </cell>
          <cell r="D368" t="e">
            <v>#REF!</v>
          </cell>
          <cell r="E368" t="e">
            <v>#N/A</v>
          </cell>
        </row>
        <row r="369">
          <cell r="A369" t="str">
            <v>5325 - 0008</v>
          </cell>
          <cell r="B369" t="str">
            <v>Vehicle - Insurance - Hydro Plant</v>
          </cell>
          <cell r="D369" t="e">
            <v>#REF!</v>
          </cell>
          <cell r="E369" t="e">
            <v>#N/A</v>
          </cell>
        </row>
        <row r="370">
          <cell r="A370" t="str">
            <v>5325 - 0011</v>
          </cell>
          <cell r="B370" t="str">
            <v>Vehicle - Insurance - Lands</v>
          </cell>
          <cell r="D370" t="e">
            <v>#REF!</v>
          </cell>
          <cell r="E370" t="e">
            <v>#N/A</v>
          </cell>
        </row>
        <row r="371">
          <cell r="A371" t="str">
            <v>5330</v>
          </cell>
          <cell r="B371" t="str">
            <v>Equipment - Costs - Not Assigned to Departments</v>
          </cell>
          <cell r="D371" t="e">
            <v>#REF!</v>
          </cell>
          <cell r="E371" t="e">
            <v>#N/A</v>
          </cell>
        </row>
        <row r="372">
          <cell r="A372" t="str">
            <v>5330 - 0002</v>
          </cell>
          <cell r="B372" t="str">
            <v>Equipment - Costs - Operations</v>
          </cell>
          <cell r="D372" t="e">
            <v>#REF!</v>
          </cell>
          <cell r="E372" t="e">
            <v>#N/A</v>
          </cell>
        </row>
        <row r="373">
          <cell r="A373" t="str">
            <v>5330 - 0003</v>
          </cell>
          <cell r="B373" t="str">
            <v>Equipment - Costs - Source Water Protection</v>
          </cell>
          <cell r="D373" t="e">
            <v>#REF!</v>
          </cell>
          <cell r="E373" t="e">
            <v>#N/A</v>
          </cell>
        </row>
        <row r="374">
          <cell r="A374" t="str">
            <v>5330 - 0004</v>
          </cell>
          <cell r="B374" t="str">
            <v>Equipment - Costs - Generic Regulations</v>
          </cell>
          <cell r="D374" t="e">
            <v>#REF!</v>
          </cell>
          <cell r="E374" t="e">
            <v>#N/A</v>
          </cell>
        </row>
        <row r="375">
          <cell r="A375" t="str">
            <v>5330 - 0005</v>
          </cell>
          <cell r="B375" t="str">
            <v>Equipment - Costs - Cordova Lake Dam</v>
          </cell>
          <cell r="D375" t="e">
            <v>#REF!</v>
          </cell>
          <cell r="E375" t="e">
            <v>#N/A</v>
          </cell>
        </row>
        <row r="376">
          <cell r="A376" t="str">
            <v>5330 - 0006</v>
          </cell>
          <cell r="B376" t="str">
            <v>Equipment - Costs - Round Lake Dam</v>
          </cell>
          <cell r="D376" t="e">
            <v>#REF!</v>
          </cell>
          <cell r="E376" t="e">
            <v>#N/A</v>
          </cell>
        </row>
        <row r="377">
          <cell r="A377" t="str">
            <v>5330 - 0007</v>
          </cell>
          <cell r="B377" t="str">
            <v>Equipment - Costs - Kashabog Lake Dam</v>
          </cell>
          <cell r="D377" t="e">
            <v>#REF!</v>
          </cell>
          <cell r="E377" t="e">
            <v>#N/A</v>
          </cell>
        </row>
        <row r="378">
          <cell r="A378" t="str">
            <v>5330 - 0008</v>
          </cell>
          <cell r="B378" t="str">
            <v>Equipment - Costs - Hydro Plant</v>
          </cell>
          <cell r="D378" t="e">
            <v>#REF!</v>
          </cell>
          <cell r="E378" t="e">
            <v>#N/A</v>
          </cell>
        </row>
        <row r="379">
          <cell r="A379" t="str">
            <v>5330 - 0011</v>
          </cell>
          <cell r="B379" t="str">
            <v>Equipment - Costs - Lands</v>
          </cell>
          <cell r="D379" t="e">
            <v>#REF!</v>
          </cell>
          <cell r="E379" t="e">
            <v>#N/A</v>
          </cell>
        </row>
        <row r="380">
          <cell r="A380" t="str">
            <v>5335</v>
          </cell>
          <cell r="B380" t="str">
            <v>Equipment - Gas, Oil, Maintenance - Not Assigned to Departments</v>
          </cell>
          <cell r="D380" t="e">
            <v>#REF!</v>
          </cell>
          <cell r="E380" t="e">
            <v>#N/A</v>
          </cell>
        </row>
        <row r="381">
          <cell r="A381" t="str">
            <v>5335 - 0002</v>
          </cell>
          <cell r="B381" t="str">
            <v>Equipment - Gas, Oil, Maintenance - Operations</v>
          </cell>
          <cell r="D381" t="e">
            <v>#REF!</v>
          </cell>
          <cell r="E381" t="e">
            <v>#N/A</v>
          </cell>
        </row>
        <row r="382">
          <cell r="A382" t="str">
            <v>5335 - 0003</v>
          </cell>
          <cell r="B382" t="str">
            <v>Equipment - Gas, Oil, Maintenance - Source Water Protection</v>
          </cell>
          <cell r="D382" t="e">
            <v>#REF!</v>
          </cell>
          <cell r="E382" t="e">
            <v>#N/A</v>
          </cell>
        </row>
        <row r="383">
          <cell r="A383" t="str">
            <v>5335 - 0004</v>
          </cell>
          <cell r="B383" t="str">
            <v>Equipment - Gas, Oil, Maintenance - Generic Regulations</v>
          </cell>
          <cell r="D383" t="e">
            <v>#REF!</v>
          </cell>
          <cell r="E383" t="e">
            <v>#N/A</v>
          </cell>
        </row>
        <row r="384">
          <cell r="A384" t="str">
            <v>5335 - 0005</v>
          </cell>
          <cell r="B384" t="str">
            <v>Equipment - Gas, Oil, Maintenance - Cordova Lake Dam</v>
          </cell>
          <cell r="D384" t="e">
            <v>#REF!</v>
          </cell>
          <cell r="E384" t="e">
            <v>#N/A</v>
          </cell>
        </row>
        <row r="385">
          <cell r="A385" t="str">
            <v>5335 - 0006</v>
          </cell>
          <cell r="B385" t="str">
            <v>Equipment - Gas, Oil, Maintenance - Round Lake Dam</v>
          </cell>
          <cell r="D385" t="e">
            <v>#REF!</v>
          </cell>
          <cell r="E385" t="e">
            <v>#N/A</v>
          </cell>
        </row>
        <row r="386">
          <cell r="A386" t="str">
            <v>5335 - 0007</v>
          </cell>
          <cell r="B386" t="str">
            <v>Equipment - Gas, Oil, Maintenance - Kashabog Lake Dam</v>
          </cell>
          <cell r="D386" t="e">
            <v>#REF!</v>
          </cell>
          <cell r="E386" t="e">
            <v>#N/A</v>
          </cell>
        </row>
        <row r="387">
          <cell r="A387" t="str">
            <v>5335 - 0008</v>
          </cell>
          <cell r="B387" t="str">
            <v>Equipment - Gas, Oil, Maintenance - Hydro Plant</v>
          </cell>
          <cell r="D387" t="e">
            <v>#REF!</v>
          </cell>
          <cell r="E387" t="e">
            <v>#N/A</v>
          </cell>
        </row>
        <row r="388">
          <cell r="A388" t="str">
            <v>5335 - 0011</v>
          </cell>
          <cell r="B388" t="str">
            <v>Equipment - Gas, Oil, Maintenance - Lands</v>
          </cell>
          <cell r="D388" t="e">
            <v>#REF!</v>
          </cell>
          <cell r="E388" t="e">
            <v>#N/A</v>
          </cell>
        </row>
        <row r="389">
          <cell r="A389" t="str">
            <v>5410</v>
          </cell>
          <cell r="B389" t="str">
            <v>Wages - Not Assigned to Departments</v>
          </cell>
          <cell r="D389" t="e">
            <v>#REF!</v>
          </cell>
          <cell r="E389">
            <v>0.76569567425419482</v>
          </cell>
        </row>
        <row r="390">
          <cell r="A390" t="str">
            <v>5410 - 0001</v>
          </cell>
          <cell r="B390" t="str">
            <v>Wages - Administration</v>
          </cell>
          <cell r="C390">
            <v>198879</v>
          </cell>
          <cell r="D390" t="e">
            <v>#REF!</v>
          </cell>
          <cell r="E390">
            <v>0.74688270779215171</v>
          </cell>
        </row>
        <row r="391">
          <cell r="A391" t="str">
            <v>5410 - 0002</v>
          </cell>
          <cell r="B391" t="str">
            <v>Wages - Operations</v>
          </cell>
          <cell r="C391">
            <v>115873</v>
          </cell>
          <cell r="D391" t="e">
            <v>#REF!</v>
          </cell>
          <cell r="E391" t="e">
            <v>#N/A</v>
          </cell>
        </row>
        <row r="392">
          <cell r="A392" t="str">
            <v>5410 - 0003</v>
          </cell>
          <cell r="B392" t="str">
            <v>Wages - Source Water Protection</v>
          </cell>
          <cell r="C392">
            <v>34060</v>
          </cell>
          <cell r="D392" t="e">
            <v>#REF!</v>
          </cell>
          <cell r="E392">
            <v>0.76565160383095154</v>
          </cell>
        </row>
        <row r="393">
          <cell r="A393" t="str">
            <v>5410 - 0004</v>
          </cell>
          <cell r="B393" t="str">
            <v>Wages - Generic Regulations</v>
          </cell>
          <cell r="C393">
            <v>178921.60000000001</v>
          </cell>
          <cell r="D393" t="e">
            <v>#REF!</v>
          </cell>
          <cell r="E393">
            <v>0.67277243041108159</v>
          </cell>
        </row>
        <row r="394">
          <cell r="A394" t="str">
            <v>5410 - 0005</v>
          </cell>
          <cell r="B394" t="str">
            <v>Wages - Cordova Lake Dam</v>
          </cell>
          <cell r="C394">
            <v>6075.68</v>
          </cell>
          <cell r="D394" t="e">
            <v>#REF!</v>
          </cell>
          <cell r="E394">
            <v>0.54685857544636607</v>
          </cell>
        </row>
        <row r="395">
          <cell r="A395" t="str">
            <v>5410 - 0006</v>
          </cell>
          <cell r="B395" t="str">
            <v>Wages - Round Lake Dam</v>
          </cell>
          <cell r="C395">
            <v>3928.95</v>
          </cell>
          <cell r="D395" t="e">
            <v>#REF!</v>
          </cell>
          <cell r="E395">
            <v>0.23488046139966487</v>
          </cell>
        </row>
        <row r="396">
          <cell r="A396" t="str">
            <v>5410 - 0007</v>
          </cell>
          <cell r="B396" t="str">
            <v>Wages - Kashabog Lake Dam</v>
          </cell>
          <cell r="C396">
            <v>4965.76</v>
          </cell>
          <cell r="D396" t="e">
            <v>#REF!</v>
          </cell>
          <cell r="E396">
            <v>0.75328534031413619</v>
          </cell>
        </row>
        <row r="397">
          <cell r="A397" t="str">
            <v>5410 - 0008</v>
          </cell>
          <cell r="B397" t="str">
            <v>Wages - Hydro Plant</v>
          </cell>
          <cell r="C397">
            <v>19864</v>
          </cell>
          <cell r="D397" t="e">
            <v>#REF!</v>
          </cell>
          <cell r="E397">
            <v>0</v>
          </cell>
        </row>
        <row r="398">
          <cell r="A398" t="str">
            <v>5410 - 0011</v>
          </cell>
          <cell r="B398" t="str">
            <v>Wages - Lands</v>
          </cell>
          <cell r="C398">
            <v>3226.63</v>
          </cell>
          <cell r="D398" t="e">
            <v>#REF!</v>
          </cell>
          <cell r="E398" t="e">
            <v>#N/A</v>
          </cell>
        </row>
        <row r="399">
          <cell r="A399" t="str">
            <v>5410 - 0012</v>
          </cell>
          <cell r="B399" t="str">
            <v>Wages - Special Projects - Other</v>
          </cell>
          <cell r="C399">
            <v>9650</v>
          </cell>
          <cell r="D399" t="e">
            <v>#REF!</v>
          </cell>
          <cell r="E399" t="e">
            <v>#N/A</v>
          </cell>
        </row>
        <row r="400">
          <cell r="A400" t="str">
            <v>5410 - 0013</v>
          </cell>
          <cell r="B400" t="str">
            <v>Wages - RMO</v>
          </cell>
          <cell r="C400">
            <v>8760</v>
          </cell>
        </row>
        <row r="401">
          <cell r="A401" t="str">
            <v>5420</v>
          </cell>
          <cell r="B401" t="str">
            <v>CPP - Not Assigned to Departments</v>
          </cell>
          <cell r="D401" t="e">
            <v>#REF!</v>
          </cell>
          <cell r="E401">
            <v>0.80860147341971955</v>
          </cell>
        </row>
        <row r="402">
          <cell r="A402" t="str">
            <v>5420 - 0001</v>
          </cell>
          <cell r="B402" t="str">
            <v>CPP - Administration</v>
          </cell>
          <cell r="C402">
            <v>9655.09</v>
          </cell>
          <cell r="D402" t="e">
            <v>#REF!</v>
          </cell>
          <cell r="E402">
            <v>0.84967475790762426</v>
          </cell>
        </row>
        <row r="403">
          <cell r="A403" t="str">
            <v>5420 - 0002</v>
          </cell>
          <cell r="B403" t="str">
            <v>CPP - Operations</v>
          </cell>
          <cell r="C403">
            <v>5505.13</v>
          </cell>
          <cell r="D403" t="e">
            <v>#REF!</v>
          </cell>
          <cell r="E403" t="e">
            <v>#N/A</v>
          </cell>
        </row>
        <row r="404">
          <cell r="A404" t="str">
            <v>5420 - 0003</v>
          </cell>
          <cell r="B404" t="str">
            <v>CPP - Source Water Protection</v>
          </cell>
          <cell r="C404">
            <v>1686.35</v>
          </cell>
          <cell r="D404" t="e">
            <v>#REF!</v>
          </cell>
          <cell r="E404" t="e">
            <v>#N/A</v>
          </cell>
        </row>
        <row r="405">
          <cell r="A405" t="str">
            <v>5420 - 0004</v>
          </cell>
          <cell r="B405" t="str">
            <v>CPP - Generic Regulations</v>
          </cell>
          <cell r="C405">
            <v>9389.64</v>
          </cell>
          <cell r="D405" t="e">
            <v>#REF!</v>
          </cell>
          <cell r="E405">
            <v>0.76175548589341691</v>
          </cell>
        </row>
        <row r="406">
          <cell r="A406" t="str">
            <v>5420 - 0005</v>
          </cell>
          <cell r="B406" t="str">
            <v>CPP - Cordova Lake Dam</v>
          </cell>
          <cell r="C406">
            <v>290.29000000000002</v>
          </cell>
          <cell r="D406" t="e">
            <v>#REF!</v>
          </cell>
          <cell r="E406">
            <v>0.62502017756255046</v>
          </cell>
        </row>
        <row r="407">
          <cell r="A407" t="str">
            <v>5420 - 0006</v>
          </cell>
          <cell r="B407" t="str">
            <v>CPP - Round Lake Dam</v>
          </cell>
          <cell r="C407">
            <v>185.85</v>
          </cell>
          <cell r="D407" t="e">
            <v>#REF!</v>
          </cell>
          <cell r="E407">
            <v>0.57590954682228501</v>
          </cell>
        </row>
        <row r="408">
          <cell r="A408" t="str">
            <v>5420 - 0007</v>
          </cell>
          <cell r="B408" t="str">
            <v>CPP - Kashabog Lake Dam</v>
          </cell>
          <cell r="C408">
            <v>109.67</v>
          </cell>
          <cell r="D408" t="e">
            <v>#REF!</v>
          </cell>
          <cell r="E408">
            <v>0.97977492432379654</v>
          </cell>
        </row>
        <row r="409">
          <cell r="A409" t="str">
            <v>5420 - 0008</v>
          </cell>
          <cell r="B409" t="str">
            <v>CPP - Hydro Plant</v>
          </cell>
          <cell r="C409">
            <v>819.28</v>
          </cell>
          <cell r="D409" t="e">
            <v>#REF!</v>
          </cell>
          <cell r="E409">
            <v>0</v>
          </cell>
        </row>
        <row r="410">
          <cell r="A410" t="str">
            <v>5420 - 0011</v>
          </cell>
          <cell r="B410" t="str">
            <v>CPP - Lands</v>
          </cell>
          <cell r="C410">
            <v>128.02000000000001</v>
          </cell>
          <cell r="D410" t="e">
            <v>#REF!</v>
          </cell>
          <cell r="E410" t="e">
            <v>#N/A</v>
          </cell>
        </row>
        <row r="411">
          <cell r="A411" t="str">
            <v>5420 - 0012</v>
          </cell>
          <cell r="B411" t="str">
            <v>CPP - Special Projects - Other</v>
          </cell>
          <cell r="D411" t="e">
            <v>#REF!</v>
          </cell>
          <cell r="E411" t="e">
            <v>#N/A</v>
          </cell>
        </row>
        <row r="412">
          <cell r="A412" t="str">
            <v>5425</v>
          </cell>
          <cell r="B412" t="str">
            <v>EI - Not Assigned to Departments</v>
          </cell>
          <cell r="D412" t="e">
            <v>#REF!</v>
          </cell>
          <cell r="E412">
            <v>0.83470569737159461</v>
          </cell>
        </row>
        <row r="413">
          <cell r="A413" t="str">
            <v>5425 - 0001</v>
          </cell>
          <cell r="B413" t="str">
            <v>EI - Administration</v>
          </cell>
          <cell r="C413">
            <v>3275.37</v>
          </cell>
          <cell r="D413" t="e">
            <v>#REF!</v>
          </cell>
          <cell r="E413">
            <v>0.83304430466560853</v>
          </cell>
        </row>
        <row r="414">
          <cell r="A414" t="str">
            <v>5425 - 0002</v>
          </cell>
          <cell r="B414" t="str">
            <v>EI - Operations</v>
          </cell>
          <cell r="C414">
            <v>2041.32</v>
          </cell>
          <cell r="D414" t="e">
            <v>#REF!</v>
          </cell>
          <cell r="E414" t="e">
            <v>#N/A</v>
          </cell>
        </row>
        <row r="415">
          <cell r="A415" t="str">
            <v>5425 - 0003</v>
          </cell>
          <cell r="B415" t="str">
            <v>EI - Source Water Protection</v>
          </cell>
          <cell r="C415">
            <v>673.76</v>
          </cell>
          <cell r="D415" t="e">
            <v>#REF!</v>
          </cell>
          <cell r="E415" t="e">
            <v>#N/A</v>
          </cell>
        </row>
        <row r="416">
          <cell r="A416" t="str">
            <v>5425 - 0004</v>
          </cell>
          <cell r="B416" t="str">
            <v>EI - Generic Regulations</v>
          </cell>
          <cell r="C416">
            <v>3587.9</v>
          </cell>
          <cell r="D416" t="e">
            <v>#REF!</v>
          </cell>
          <cell r="E416">
            <v>0.74490184867543363</v>
          </cell>
        </row>
        <row r="417">
          <cell r="A417" t="str">
            <v>5425 - 0005</v>
          </cell>
          <cell r="B417" t="str">
            <v>EI - Cordova Lake Dam</v>
          </cell>
          <cell r="C417">
            <v>104.94</v>
          </cell>
          <cell r="D417" t="e">
            <v>#REF!</v>
          </cell>
          <cell r="E417">
            <v>0.60558125652887618</v>
          </cell>
        </row>
        <row r="418">
          <cell r="A418" t="str">
            <v>5425 - 0006</v>
          </cell>
          <cell r="B418" t="str">
            <v>EI - Round Lake Dam</v>
          </cell>
          <cell r="C418">
            <v>67.010000000000005</v>
          </cell>
          <cell r="D418" t="e">
            <v>#REF!</v>
          </cell>
          <cell r="E418">
            <v>0.56058689602833289</v>
          </cell>
        </row>
        <row r="419">
          <cell r="A419" t="str">
            <v>5425 - 0007</v>
          </cell>
          <cell r="B419" t="str">
            <v>EI - Kashabog Lake Dam</v>
          </cell>
          <cell r="C419">
            <v>39.53</v>
          </cell>
          <cell r="D419" t="e">
            <v>#REF!</v>
          </cell>
          <cell r="E419">
            <v>0.99217717822126417</v>
          </cell>
        </row>
        <row r="420">
          <cell r="A420" t="str">
            <v>5425 - 0008</v>
          </cell>
          <cell r="B420" t="str">
            <v>EI - Hydro Plant</v>
          </cell>
          <cell r="C420">
            <v>287.62</v>
          </cell>
          <cell r="D420" t="e">
            <v>#REF!</v>
          </cell>
          <cell r="E420">
            <v>0</v>
          </cell>
        </row>
        <row r="421">
          <cell r="A421" t="str">
            <v>5425 - 0011</v>
          </cell>
          <cell r="B421" t="str">
            <v>EI - Lands</v>
          </cell>
          <cell r="C421">
            <v>58.29</v>
          </cell>
          <cell r="D421" t="e">
            <v>#REF!</v>
          </cell>
          <cell r="E421" t="e">
            <v>#N/A</v>
          </cell>
        </row>
        <row r="422">
          <cell r="A422" t="str">
            <v>5425 - 0012</v>
          </cell>
          <cell r="B422" t="str">
            <v>EI - Special Projects - Other</v>
          </cell>
          <cell r="D422" t="e">
            <v>#REF!</v>
          </cell>
          <cell r="E422" t="e">
            <v>#N/A</v>
          </cell>
        </row>
        <row r="423">
          <cell r="A423" t="str">
            <v>5435</v>
          </cell>
          <cell r="B423" t="str">
            <v>EHT - Not Assigned to Departments</v>
          </cell>
          <cell r="D423" t="e">
            <v>#REF!</v>
          </cell>
          <cell r="E423">
            <v>0.76754247995255653</v>
          </cell>
        </row>
        <row r="424">
          <cell r="A424" t="str">
            <v>5435 - 0001</v>
          </cell>
          <cell r="B424" t="str">
            <v>EHT - Administration</v>
          </cell>
          <cell r="C424">
            <v>3878.3</v>
          </cell>
          <cell r="D424" t="e">
            <v>#REF!</v>
          </cell>
          <cell r="E424">
            <v>0.80694708121464209</v>
          </cell>
        </row>
        <row r="425">
          <cell r="A425" t="str">
            <v>5435 - 0002</v>
          </cell>
          <cell r="B425" t="str">
            <v>EHT - Operations</v>
          </cell>
          <cell r="C425">
            <v>2096.42</v>
          </cell>
          <cell r="D425" t="e">
            <v>#REF!</v>
          </cell>
          <cell r="E425" t="e">
            <v>#N/A</v>
          </cell>
        </row>
        <row r="426">
          <cell r="A426" t="str">
            <v>5435 - 0003</v>
          </cell>
          <cell r="B426" t="str">
            <v>EHT - Source Water Protection</v>
          </cell>
          <cell r="C426">
            <v>688.57</v>
          </cell>
          <cell r="D426" t="e">
            <v>#REF!</v>
          </cell>
          <cell r="E426" t="e">
            <v>#N/A</v>
          </cell>
        </row>
        <row r="427">
          <cell r="A427" t="str">
            <v>5435 - 0004</v>
          </cell>
          <cell r="B427" t="str">
            <v>EHT - Generic Regulations</v>
          </cell>
          <cell r="C427">
            <v>3565.27</v>
          </cell>
          <cell r="D427" t="e">
            <v>#REF!</v>
          </cell>
          <cell r="E427">
            <v>0.69376411325343057</v>
          </cell>
        </row>
        <row r="428">
          <cell r="A428" t="str">
            <v>5435 - 0005</v>
          </cell>
          <cell r="B428" t="str">
            <v>EHT - Cordova Lake Dam</v>
          </cell>
          <cell r="C428">
            <v>115.14</v>
          </cell>
          <cell r="D428" t="e">
            <v>#REF!</v>
          </cell>
          <cell r="E428">
            <v>0.55479180436219422</v>
          </cell>
        </row>
        <row r="429">
          <cell r="A429" t="str">
            <v>5435 - 0006</v>
          </cell>
          <cell r="B429" t="str">
            <v>EHT - Round Lake Dam</v>
          </cell>
          <cell r="C429">
            <v>75.650000000000006</v>
          </cell>
          <cell r="D429" t="e">
            <v>#REF!</v>
          </cell>
          <cell r="E429">
            <v>0.54987951807228919</v>
          </cell>
        </row>
        <row r="430">
          <cell r="A430" t="str">
            <v>5435 - 0007</v>
          </cell>
          <cell r="B430" t="str">
            <v>EHT - Kashabog Lake Dam</v>
          </cell>
          <cell r="C430">
            <v>41.5</v>
          </cell>
          <cell r="D430" t="e">
            <v>#REF!</v>
          </cell>
          <cell r="E430">
            <v>0.92103688305143472</v>
          </cell>
        </row>
        <row r="431">
          <cell r="A431" t="str">
            <v>5435 - 0008</v>
          </cell>
          <cell r="B431" t="str">
            <v>EHT - Hydro Plant</v>
          </cell>
          <cell r="C431">
            <v>317.49</v>
          </cell>
          <cell r="D431" t="e">
            <v>#REF!</v>
          </cell>
          <cell r="E431">
            <v>0</v>
          </cell>
        </row>
        <row r="432">
          <cell r="A432" t="str">
            <v>5435 - 0011</v>
          </cell>
          <cell r="B432" t="str">
            <v>EHT - Lands</v>
          </cell>
          <cell r="C432">
            <v>46.84</v>
          </cell>
          <cell r="D432" t="e">
            <v>#REF!</v>
          </cell>
          <cell r="E432" t="e">
            <v>#N/A</v>
          </cell>
        </row>
        <row r="433">
          <cell r="A433" t="str">
            <v>5435 - 0012</v>
          </cell>
          <cell r="B433" t="str">
            <v>EHT - Special Projects - Other</v>
          </cell>
          <cell r="D433" t="e">
            <v>#REF!</v>
          </cell>
          <cell r="E433" t="e">
            <v>#N/A</v>
          </cell>
        </row>
        <row r="434">
          <cell r="A434" t="str">
            <v>5445</v>
          </cell>
          <cell r="B434" t="str">
            <v>WSIB - Not Assigned to Departments</v>
          </cell>
          <cell r="D434" t="e">
            <v>#REF!</v>
          </cell>
          <cell r="E434">
            <v>0.77023350834109583</v>
          </cell>
        </row>
        <row r="435">
          <cell r="A435" t="str">
            <v>5445 - 0001</v>
          </cell>
          <cell r="B435" t="str">
            <v>WSIB - Administration</v>
          </cell>
          <cell r="C435">
            <v>5668.32</v>
          </cell>
          <cell r="D435" t="e">
            <v>#REF!</v>
          </cell>
          <cell r="E435">
            <v>0.80969848475453554</v>
          </cell>
        </row>
        <row r="436">
          <cell r="A436" t="str">
            <v>5445 - 0002</v>
          </cell>
          <cell r="B436" t="str">
            <v>WSIB - Operations</v>
          </cell>
          <cell r="C436">
            <v>3064.19</v>
          </cell>
          <cell r="D436" t="e">
            <v>#REF!</v>
          </cell>
          <cell r="E436" t="e">
            <v>#N/A</v>
          </cell>
        </row>
        <row r="437">
          <cell r="A437" t="str">
            <v>5445 - 0003</v>
          </cell>
          <cell r="B437" t="str">
            <v>WSIB - Source Water Protection</v>
          </cell>
          <cell r="C437">
            <v>1034.6099999999999</v>
          </cell>
          <cell r="D437" t="e">
            <v>#REF!</v>
          </cell>
          <cell r="E437" t="e">
            <v>#N/A</v>
          </cell>
        </row>
        <row r="438">
          <cell r="A438" t="str">
            <v>5445 - 0004</v>
          </cell>
          <cell r="B438" t="str">
            <v>WSIB - Generic Regulations</v>
          </cell>
          <cell r="C438">
            <v>5210.8900000000003</v>
          </cell>
          <cell r="D438" t="e">
            <v>#REF!</v>
          </cell>
          <cell r="E438">
            <v>0.69642750995660707</v>
          </cell>
        </row>
        <row r="439">
          <cell r="A439" t="str">
            <v>5445 - 0005</v>
          </cell>
          <cell r="B439" t="str">
            <v>WSIB - Cordova Lake Dam</v>
          </cell>
          <cell r="C439">
            <v>168.23</v>
          </cell>
          <cell r="D439" t="e">
            <v>#REF!</v>
          </cell>
          <cell r="E439">
            <v>0.55726433870092273</v>
          </cell>
        </row>
        <row r="440">
          <cell r="A440" t="str">
            <v>5445 - 0006</v>
          </cell>
          <cell r="B440" t="str">
            <v>WSIB - Round Lake Dam</v>
          </cell>
          <cell r="C440">
            <v>110.54</v>
          </cell>
          <cell r="D440" t="e">
            <v>#REF!</v>
          </cell>
          <cell r="E440">
            <v>0.55188912720673167</v>
          </cell>
        </row>
        <row r="441">
          <cell r="A441" t="str">
            <v>5445 - 0007</v>
          </cell>
          <cell r="B441" t="str">
            <v>WSIB - Kashabog Lake Dam</v>
          </cell>
          <cell r="C441">
            <v>60.61</v>
          </cell>
          <cell r="D441" t="e">
            <v>#REF!</v>
          </cell>
          <cell r="E441">
            <v>0.92434820081878899</v>
          </cell>
        </row>
        <row r="442">
          <cell r="A442" t="str">
            <v>5445 - 0008</v>
          </cell>
          <cell r="B442" t="str">
            <v>WSIB - Hydro Plant</v>
          </cell>
          <cell r="C442">
            <v>464.1</v>
          </cell>
          <cell r="D442" t="e">
            <v>#REF!</v>
          </cell>
          <cell r="E442">
            <v>0</v>
          </cell>
        </row>
        <row r="443">
          <cell r="A443" t="str">
            <v>5445 - 0011</v>
          </cell>
          <cell r="B443" t="str">
            <v>WSIB - Lands</v>
          </cell>
          <cell r="C443">
            <v>68.7</v>
          </cell>
          <cell r="D443" t="e">
            <v>#REF!</v>
          </cell>
          <cell r="E443" t="e">
            <v>#N/A</v>
          </cell>
        </row>
        <row r="444">
          <cell r="A444" t="str">
            <v>5445 - 0012</v>
          </cell>
          <cell r="B444" t="str">
            <v>WSIB - Special Projects - Other</v>
          </cell>
          <cell r="D444" t="e">
            <v>#REF!</v>
          </cell>
          <cell r="E444" t="e">
            <v>#N/A</v>
          </cell>
        </row>
        <row r="445">
          <cell r="A445" t="str">
            <v>5450</v>
          </cell>
          <cell r="B445" t="str">
            <v>Group Benefits - Not Assigned to Departments</v>
          </cell>
          <cell r="D445" t="e">
            <v>#REF!</v>
          </cell>
          <cell r="E445">
            <v>0.78766299046295107</v>
          </cell>
        </row>
        <row r="446">
          <cell r="A446" t="str">
            <v>5450 - 0001</v>
          </cell>
          <cell r="B446" t="str">
            <v>Group Benefits - Administration</v>
          </cell>
          <cell r="C446">
            <v>16760.95</v>
          </cell>
          <cell r="D446" t="e">
            <v>#REF!</v>
          </cell>
          <cell r="E446">
            <v>1.2338730337654353</v>
          </cell>
        </row>
        <row r="447">
          <cell r="A447" t="str">
            <v>5450 - 0002</v>
          </cell>
          <cell r="B447" t="str">
            <v>Group Benefits - Operations</v>
          </cell>
          <cell r="C447">
            <v>8977.82</v>
          </cell>
          <cell r="D447" t="e">
            <v>#REF!</v>
          </cell>
          <cell r="E447" t="e">
            <v>#N/A</v>
          </cell>
        </row>
        <row r="448">
          <cell r="A448" t="str">
            <v>5450 - 0003</v>
          </cell>
          <cell r="B448" t="str">
            <v>Group Benefits - Source Water Protection</v>
          </cell>
          <cell r="C448">
            <v>1654.97</v>
          </cell>
          <cell r="D448" t="e">
            <v>#REF!</v>
          </cell>
          <cell r="E448" t="e">
            <v>#N/A</v>
          </cell>
        </row>
        <row r="449">
          <cell r="A449" t="str">
            <v>5450 - 0004</v>
          </cell>
          <cell r="B449" t="str">
            <v>Group Benefits - Generic Regulations</v>
          </cell>
          <cell r="C449">
            <v>17010.45</v>
          </cell>
          <cell r="D449" t="e">
            <v>#REF!</v>
          </cell>
          <cell r="E449" t="e">
            <v>#N/A</v>
          </cell>
        </row>
        <row r="450">
          <cell r="A450" t="str">
            <v>5450 - 0012</v>
          </cell>
          <cell r="B450" t="str">
            <v>Group Benefits - Special Projects - Other</v>
          </cell>
          <cell r="D450" t="e">
            <v>#REF!</v>
          </cell>
          <cell r="E450" t="e">
            <v>#N/A</v>
          </cell>
        </row>
        <row r="451">
          <cell r="A451" t="str">
            <v>5450 - 0013</v>
          </cell>
          <cell r="B451" t="str">
            <v>Group Benefits - RMO</v>
          </cell>
        </row>
        <row r="452">
          <cell r="A452" t="str">
            <v>5455</v>
          </cell>
          <cell r="B452" t="str">
            <v>RRSP - OMERS - Not Assigned to Departments</v>
          </cell>
          <cell r="D452" t="e">
            <v>#REF!</v>
          </cell>
          <cell r="E452">
            <v>0.75954894507017867</v>
          </cell>
        </row>
        <row r="453">
          <cell r="A453" t="str">
            <v>5455 - 0001</v>
          </cell>
          <cell r="B453" t="str">
            <v>RRSP - OMERS - Administration</v>
          </cell>
          <cell r="C453">
            <v>19000.79</v>
          </cell>
          <cell r="D453" t="e">
            <v>#REF!</v>
          </cell>
          <cell r="E453">
            <v>1.0815493701440748</v>
          </cell>
        </row>
        <row r="454">
          <cell r="A454" t="str">
            <v>5455 - 0002</v>
          </cell>
          <cell r="B454" t="str">
            <v>RRSP - OMERS - Operations</v>
          </cell>
          <cell r="C454">
            <v>7954.2</v>
          </cell>
          <cell r="D454" t="e">
            <v>#REF!</v>
          </cell>
          <cell r="E454" t="e">
            <v>#N/A</v>
          </cell>
        </row>
        <row r="455">
          <cell r="A455" t="str">
            <v>5455 - 0003</v>
          </cell>
          <cell r="B455" t="str">
            <v>RRSP - OMERS - Source Water Protection</v>
          </cell>
          <cell r="C455">
            <v>3049.57</v>
          </cell>
          <cell r="D455" t="e">
            <v>#REF!</v>
          </cell>
          <cell r="E455" t="e">
            <v>#N/A</v>
          </cell>
        </row>
        <row r="456">
          <cell r="A456" t="str">
            <v>5455 - 0004</v>
          </cell>
          <cell r="B456" t="str">
            <v>RRSP - OMERS - Generic Regulations</v>
          </cell>
          <cell r="C456">
            <v>9638.3799999999992</v>
          </cell>
          <cell r="D456" t="e">
            <v>#REF!</v>
          </cell>
          <cell r="E456" t="e">
            <v>#N/A</v>
          </cell>
        </row>
        <row r="457">
          <cell r="A457" t="str">
            <v>5455 - 0005</v>
          </cell>
          <cell r="B457" t="str">
            <v>RRSP - OMERS - Cordova Lake Dam</v>
          </cell>
          <cell r="D457" t="e">
            <v>#REF!</v>
          </cell>
          <cell r="E457" t="e">
            <v>#N/A</v>
          </cell>
        </row>
        <row r="458">
          <cell r="A458" t="str">
            <v>5455 - 0006</v>
          </cell>
          <cell r="B458" t="str">
            <v>RRSP - OMERS - Round Lake Dam</v>
          </cell>
          <cell r="D458" t="e">
            <v>#REF!</v>
          </cell>
          <cell r="E458" t="e">
            <v>#N/A</v>
          </cell>
        </row>
        <row r="459">
          <cell r="A459" t="str">
            <v>5455 - 0007</v>
          </cell>
          <cell r="B459" t="str">
            <v>RRSP - OMERS - Kashabog Lake Dam</v>
          </cell>
          <cell r="D459" t="e">
            <v>#REF!</v>
          </cell>
          <cell r="E459" t="e">
            <v>#N/A</v>
          </cell>
        </row>
        <row r="460">
          <cell r="A460" t="str">
            <v>5455 - 0008</v>
          </cell>
          <cell r="B460" t="str">
            <v>RRSP - OMERS - Hydro Plant</v>
          </cell>
          <cell r="D460" t="e">
            <v>#REF!</v>
          </cell>
          <cell r="E460" t="e">
            <v>#N/A</v>
          </cell>
        </row>
        <row r="461">
          <cell r="A461" t="str">
            <v>5455 - 0009</v>
          </cell>
          <cell r="B461" t="str">
            <v>RRSP - OMERS - McGeachie Conservation</v>
          </cell>
          <cell r="D461" t="e">
            <v>#REF!</v>
          </cell>
          <cell r="E461" t="e">
            <v>#N/A</v>
          </cell>
        </row>
        <row r="462">
          <cell r="A462" t="str">
            <v>5455 - 0010</v>
          </cell>
          <cell r="B462" t="str">
            <v>RRSP - OMERS - Crowe Bridge Area</v>
          </cell>
          <cell r="D462" t="e">
            <v>#REF!</v>
          </cell>
          <cell r="E462" t="e">
            <v>#N/A</v>
          </cell>
        </row>
        <row r="463">
          <cell r="A463" t="str">
            <v>5455 - 0011</v>
          </cell>
          <cell r="B463" t="str">
            <v>RRSP - OMERS - Lands</v>
          </cell>
          <cell r="D463" t="e">
            <v>#REF!</v>
          </cell>
          <cell r="E463" t="e">
            <v>#N/A</v>
          </cell>
        </row>
        <row r="464">
          <cell r="A464" t="str">
            <v>5455 - 0012</v>
          </cell>
          <cell r="B464" t="str">
            <v>RRSP - OMERS - Special Projects - Other</v>
          </cell>
          <cell r="D464" t="e">
            <v>#REF!</v>
          </cell>
          <cell r="E464" t="e">
            <v>#N/A</v>
          </cell>
        </row>
        <row r="465">
          <cell r="A465" t="str">
            <v>5455 - 0013</v>
          </cell>
          <cell r="B465" t="str">
            <v>RRSP - OMERS - RMO</v>
          </cell>
        </row>
        <row r="466">
          <cell r="A466" t="str">
            <v>5460</v>
          </cell>
          <cell r="B466" t="str">
            <v>Cons. Hydro Wage Reimbursement - Not Assigned to Departments</v>
          </cell>
          <cell r="D466" t="e">
            <v>#REF!</v>
          </cell>
          <cell r="E466">
            <v>18192.599999999999</v>
          </cell>
        </row>
        <row r="467">
          <cell r="A467" t="str">
            <v>5460 - 0008</v>
          </cell>
          <cell r="B467" t="str">
            <v>Cons. Hydro Wage Reimbursement - Hydro Plant</v>
          </cell>
          <cell r="C467">
            <v>15800</v>
          </cell>
          <cell r="D467" t="e">
            <v>#REF!</v>
          </cell>
          <cell r="E467" t="e">
            <v>#N/A</v>
          </cell>
        </row>
        <row r="468">
          <cell r="A468" t="str">
            <v>5510</v>
          </cell>
          <cell r="B468" t="str">
            <v>Advertising - Not Assigned to Departments</v>
          </cell>
          <cell r="D468" t="e">
            <v>#REF!</v>
          </cell>
          <cell r="E468" t="e">
            <v>#N/A</v>
          </cell>
        </row>
        <row r="469">
          <cell r="A469" t="str">
            <v>5510 - 0004</v>
          </cell>
          <cell r="B469" t="str">
            <v>Advertising - Generic Regulations</v>
          </cell>
          <cell r="D469" t="e">
            <v>#REF!</v>
          </cell>
          <cell r="E469" t="e">
            <v>#N/A</v>
          </cell>
        </row>
        <row r="470">
          <cell r="A470" t="str">
            <v>5510 - 0009</v>
          </cell>
          <cell r="B470" t="str">
            <v>Advertising - McGeachie Conservation</v>
          </cell>
          <cell r="D470" t="e">
            <v>#REF!</v>
          </cell>
          <cell r="E470" t="e">
            <v>#N/A</v>
          </cell>
        </row>
        <row r="471">
          <cell r="A471" t="str">
            <v>5515</v>
          </cell>
          <cell r="B471" t="str">
            <v>General Projects - Not Assigned to Departments</v>
          </cell>
          <cell r="D471" t="e">
            <v>#REF!</v>
          </cell>
          <cell r="E471" t="e">
            <v>#N/A</v>
          </cell>
        </row>
        <row r="472">
          <cell r="A472" t="str">
            <v>5515 - 0001</v>
          </cell>
          <cell r="B472" t="str">
            <v>General Projects - Administration</v>
          </cell>
          <cell r="D472" t="e">
            <v>#REF!</v>
          </cell>
          <cell r="E472" t="e">
            <v>#N/A</v>
          </cell>
        </row>
        <row r="473">
          <cell r="A473" t="str">
            <v>5515 - 0002</v>
          </cell>
          <cell r="B473" t="str">
            <v>General Projects - Operations</v>
          </cell>
          <cell r="D473" t="e">
            <v>#REF!</v>
          </cell>
          <cell r="E473" t="e">
            <v>#N/A</v>
          </cell>
        </row>
        <row r="474">
          <cell r="A474" t="str">
            <v>5515 - 0009</v>
          </cell>
          <cell r="B474" t="str">
            <v>General Projects - McGeachie Conservation</v>
          </cell>
          <cell r="D474" t="e">
            <v>#REF!</v>
          </cell>
          <cell r="E474" t="e">
            <v>#N/A</v>
          </cell>
        </row>
        <row r="475">
          <cell r="A475" t="str">
            <v>5515 - 0012</v>
          </cell>
          <cell r="B475" t="str">
            <v>General Projects - Special Projects - Other</v>
          </cell>
          <cell r="D475" t="e">
            <v>#REF!</v>
          </cell>
          <cell r="E475" t="e">
            <v>#N/A</v>
          </cell>
        </row>
        <row r="476">
          <cell r="A476" t="str">
            <v>5520</v>
          </cell>
          <cell r="B476" t="str">
            <v>Travel &amp; Professional Development - Not Assigned to Departments</v>
          </cell>
          <cell r="D476" t="e">
            <v>#REF!</v>
          </cell>
          <cell r="E476">
            <v>0.56125447681734586</v>
          </cell>
        </row>
        <row r="477">
          <cell r="A477" t="str">
            <v>5520 - 0001</v>
          </cell>
          <cell r="B477" t="str">
            <v>Travel &amp; Professional Development - Administration</v>
          </cell>
          <cell r="C477">
            <v>2582.75</v>
          </cell>
          <cell r="D477" t="e">
            <v>#REF!</v>
          </cell>
          <cell r="E477" t="e">
            <v>#N/A</v>
          </cell>
        </row>
        <row r="478">
          <cell r="A478" t="str">
            <v>5520 - 0002</v>
          </cell>
          <cell r="B478" t="str">
            <v>Travel &amp; Professional Development - Operations</v>
          </cell>
          <cell r="D478" t="e">
            <v>#REF!</v>
          </cell>
          <cell r="E478" t="e">
            <v>#N/A</v>
          </cell>
        </row>
        <row r="479">
          <cell r="A479" t="str">
            <v>5520 - 0003</v>
          </cell>
          <cell r="B479" t="str">
            <v>Travel &amp; Professional Development - Source Water Protection</v>
          </cell>
          <cell r="D479" t="e">
            <v>#REF!</v>
          </cell>
          <cell r="E479" t="e">
            <v>#N/A</v>
          </cell>
        </row>
        <row r="480">
          <cell r="A480" t="str">
            <v>5520 - 0004</v>
          </cell>
          <cell r="B480" t="str">
            <v>Travel &amp; Professional Development - Generic Regulations</v>
          </cell>
          <cell r="C480">
            <v>4500</v>
          </cell>
          <cell r="D480" t="e">
            <v>#REF!</v>
          </cell>
          <cell r="E480" t="e">
            <v>#N/A</v>
          </cell>
        </row>
        <row r="481">
          <cell r="A481" t="str">
            <v>5520 - 0012</v>
          </cell>
          <cell r="B481" t="str">
            <v>Travel &amp; Professional Development - Special Projects - Other</v>
          </cell>
          <cell r="D481" t="e">
            <v>#REF!</v>
          </cell>
          <cell r="E481" t="e">
            <v>#N/A</v>
          </cell>
        </row>
        <row r="482">
          <cell r="A482" t="str">
            <v>5525</v>
          </cell>
          <cell r="B482" t="str">
            <v>Communication systems - Not Assigned to Departments</v>
          </cell>
          <cell r="D482" t="e">
            <v>#REF!</v>
          </cell>
          <cell r="E482" t="e">
            <v>#N/A</v>
          </cell>
        </row>
        <row r="483">
          <cell r="A483" t="str">
            <v>5525 - 0001</v>
          </cell>
          <cell r="B483" t="str">
            <v>Communication systems - Administration</v>
          </cell>
          <cell r="D483" t="e">
            <v>#REF!</v>
          </cell>
          <cell r="E483" t="e">
            <v>#N/A</v>
          </cell>
        </row>
        <row r="484">
          <cell r="A484" t="str">
            <v>5525 - 0002</v>
          </cell>
          <cell r="B484" t="str">
            <v>Communication systems - Operations</v>
          </cell>
          <cell r="D484" t="e">
            <v>#REF!</v>
          </cell>
          <cell r="E484" t="e">
            <v>#N/A</v>
          </cell>
        </row>
        <row r="485">
          <cell r="A485" t="str">
            <v>5525 - 0003</v>
          </cell>
          <cell r="B485" t="str">
            <v>Communication systems - Source Water Protection</v>
          </cell>
          <cell r="D485" t="e">
            <v>#REF!</v>
          </cell>
          <cell r="E485" t="e">
            <v>#N/A</v>
          </cell>
        </row>
        <row r="486">
          <cell r="A486" t="str">
            <v>5530</v>
          </cell>
          <cell r="B486" t="str">
            <v>Vehicle Rental - Not Assigned to Departments</v>
          </cell>
          <cell r="D486" t="e">
            <v>#REF!</v>
          </cell>
          <cell r="E486" t="e">
            <v>#N/A</v>
          </cell>
        </row>
        <row r="487">
          <cell r="A487" t="str">
            <v>5530 - 0001</v>
          </cell>
          <cell r="B487" t="str">
            <v>Vehicle Rental - Administration</v>
          </cell>
          <cell r="D487" t="e">
            <v>#REF!</v>
          </cell>
          <cell r="E487" t="e">
            <v>#N/A</v>
          </cell>
        </row>
        <row r="488">
          <cell r="A488" t="str">
            <v>5530 - 0002</v>
          </cell>
          <cell r="B488" t="str">
            <v>Vehicle Rental - Operations</v>
          </cell>
          <cell r="D488" t="e">
            <v>#REF!</v>
          </cell>
          <cell r="E488" t="e">
            <v>#N/A</v>
          </cell>
        </row>
        <row r="489">
          <cell r="A489" t="str">
            <v>5530 - 0003</v>
          </cell>
          <cell r="B489" t="str">
            <v>Vehicle Rental - Source Water Protection</v>
          </cell>
          <cell r="D489" t="e">
            <v>#REF!</v>
          </cell>
          <cell r="E489" t="e">
            <v>#N/A</v>
          </cell>
        </row>
        <row r="490">
          <cell r="A490" t="str">
            <v>5530 - 0004</v>
          </cell>
          <cell r="B490" t="str">
            <v>Vehicle Rental - Generic Regulations</v>
          </cell>
          <cell r="D490" t="e">
            <v>#REF!</v>
          </cell>
          <cell r="E490" t="e">
            <v>#N/A</v>
          </cell>
        </row>
        <row r="491">
          <cell r="A491" t="str">
            <v>5530 - 0005</v>
          </cell>
          <cell r="B491" t="str">
            <v>Vehicle Rental - Cordova Lake Dam</v>
          </cell>
          <cell r="D491" t="e">
            <v>#REF!</v>
          </cell>
          <cell r="E491" t="e">
            <v>#N/A</v>
          </cell>
        </row>
        <row r="492">
          <cell r="A492" t="str">
            <v>5530 - 0006</v>
          </cell>
          <cell r="B492" t="str">
            <v>Vehicle Rental - Round Lake Dam</v>
          </cell>
          <cell r="D492" t="e">
            <v>#REF!</v>
          </cell>
          <cell r="E492" t="e">
            <v>#N/A</v>
          </cell>
        </row>
        <row r="493">
          <cell r="A493" t="str">
            <v>5530 - 0007</v>
          </cell>
          <cell r="B493" t="str">
            <v>Vehicle Rental - Kashabog Lake Dam</v>
          </cell>
          <cell r="D493" t="e">
            <v>#REF!</v>
          </cell>
          <cell r="E493" t="e">
            <v>#N/A</v>
          </cell>
        </row>
        <row r="494">
          <cell r="A494" t="str">
            <v>5530 - 0008</v>
          </cell>
          <cell r="B494" t="str">
            <v>Vehicle Rental - Hydro Plant</v>
          </cell>
          <cell r="D494" t="e">
            <v>#REF!</v>
          </cell>
          <cell r="E494" t="e">
            <v>#N/A</v>
          </cell>
        </row>
        <row r="495">
          <cell r="A495" t="str">
            <v>5530 - 0009</v>
          </cell>
          <cell r="B495" t="str">
            <v>Vehicle Rental - McGeachie Conservation</v>
          </cell>
          <cell r="D495" t="e">
            <v>#REF!</v>
          </cell>
          <cell r="E495" t="e">
            <v>#N/A</v>
          </cell>
        </row>
        <row r="496">
          <cell r="A496" t="str">
            <v>5540</v>
          </cell>
          <cell r="B496" t="str">
            <v>Equipment Rental - Not Assigned to Departments</v>
          </cell>
          <cell r="D496" t="e">
            <v>#REF!</v>
          </cell>
          <cell r="E496" t="e">
            <v>#N/A</v>
          </cell>
        </row>
        <row r="497">
          <cell r="A497" t="str">
            <v>5540 - 0001</v>
          </cell>
          <cell r="B497" t="str">
            <v>Equipment Rental - Administration</v>
          </cell>
          <cell r="D497" t="e">
            <v>#REF!</v>
          </cell>
          <cell r="E497" t="e">
            <v>#N/A</v>
          </cell>
        </row>
        <row r="498">
          <cell r="A498" t="str">
            <v>5540 - 0002</v>
          </cell>
          <cell r="B498" t="str">
            <v>Equipment Rental - Operations</v>
          </cell>
          <cell r="D498" t="e">
            <v>#REF!</v>
          </cell>
          <cell r="E498" t="e">
            <v>#N/A</v>
          </cell>
        </row>
        <row r="499">
          <cell r="A499" t="str">
            <v>5540 - 0004</v>
          </cell>
          <cell r="B499" t="str">
            <v>Equipment Rental - Generic Regulations</v>
          </cell>
          <cell r="D499" t="e">
            <v>#REF!</v>
          </cell>
          <cell r="E499" t="e">
            <v>#N/A</v>
          </cell>
        </row>
        <row r="500">
          <cell r="A500" t="str">
            <v>5540 - 0005</v>
          </cell>
          <cell r="B500" t="str">
            <v>Equipment Rental - Cordova Lake Dam</v>
          </cell>
          <cell r="D500" t="e">
            <v>#REF!</v>
          </cell>
          <cell r="E500" t="e">
            <v>#N/A</v>
          </cell>
        </row>
        <row r="501">
          <cell r="A501" t="str">
            <v>5540 - 0006</v>
          </cell>
          <cell r="B501" t="str">
            <v>Equipment Rental - Round Lake Dam</v>
          </cell>
          <cell r="D501" t="e">
            <v>#REF!</v>
          </cell>
          <cell r="E501" t="e">
            <v>#N/A</v>
          </cell>
        </row>
        <row r="502">
          <cell r="A502" t="str">
            <v>5550</v>
          </cell>
          <cell r="B502" t="str">
            <v>Repairs &amp; Maintenance - Not Assigned to Departments</v>
          </cell>
          <cell r="D502" t="e">
            <v>#REF!</v>
          </cell>
          <cell r="E502">
            <v>0.27454000000000001</v>
          </cell>
        </row>
        <row r="503">
          <cell r="A503" t="str">
            <v>5550 - 0001</v>
          </cell>
          <cell r="B503" t="str">
            <v>Repairs &amp; Maintenance - Administration</v>
          </cell>
          <cell r="C503">
            <v>2500</v>
          </cell>
          <cell r="D503" t="e">
            <v>#REF!</v>
          </cell>
          <cell r="E503" t="e">
            <v>#N/A</v>
          </cell>
        </row>
        <row r="504">
          <cell r="A504" t="str">
            <v>5550 - 0002</v>
          </cell>
          <cell r="B504" t="str">
            <v>Repairs &amp; Maintenance - Operations</v>
          </cell>
          <cell r="D504" t="e">
            <v>#REF!</v>
          </cell>
          <cell r="E504" t="e">
            <v>#N/A</v>
          </cell>
        </row>
        <row r="505">
          <cell r="A505" t="str">
            <v>5550 - 0005</v>
          </cell>
          <cell r="B505" t="str">
            <v>Repairs &amp; Maintenance - Cordova Lake Dam</v>
          </cell>
          <cell r="D505" t="e">
            <v>#REF!</v>
          </cell>
          <cell r="E505" t="e">
            <v>#N/A</v>
          </cell>
        </row>
        <row r="506">
          <cell r="A506" t="str">
            <v>5550 - 0006</v>
          </cell>
          <cell r="B506" t="str">
            <v>Repairs &amp; Maintenance - Round Lake Dam</v>
          </cell>
          <cell r="D506" t="e">
            <v>#REF!</v>
          </cell>
          <cell r="E506" t="e">
            <v>#N/A</v>
          </cell>
        </row>
        <row r="507">
          <cell r="A507" t="str">
            <v>5550 - 0007</v>
          </cell>
          <cell r="B507" t="str">
            <v>Repairs &amp; Maintenance - Kashabog Lake Dam</v>
          </cell>
          <cell r="D507" t="e">
            <v>#REF!</v>
          </cell>
          <cell r="E507" t="e">
            <v>#N/A</v>
          </cell>
        </row>
        <row r="508">
          <cell r="A508" t="str">
            <v>5550 - 0008</v>
          </cell>
          <cell r="B508" t="str">
            <v>Repairs &amp; Maintenance - Hydro Plant</v>
          </cell>
          <cell r="D508" t="e">
            <v>#REF!</v>
          </cell>
          <cell r="E508" t="e">
            <v>#N/A</v>
          </cell>
        </row>
        <row r="509">
          <cell r="A509" t="str">
            <v>5550 - 0009</v>
          </cell>
          <cell r="B509" t="str">
            <v>Repairs &amp; Maintenance - McGeachie Conservation</v>
          </cell>
          <cell r="C509">
            <v>5000</v>
          </cell>
          <cell r="D509" t="e">
            <v>#REF!</v>
          </cell>
          <cell r="E509" t="e">
            <v>#N/A</v>
          </cell>
        </row>
        <row r="510">
          <cell r="A510" t="str">
            <v>5560</v>
          </cell>
          <cell r="B510" t="str">
            <v>Cleaning Supplies - Not Assigned to Departments</v>
          </cell>
          <cell r="D510" t="e">
            <v>#REF!</v>
          </cell>
          <cell r="E510" t="e">
            <v>#N/A</v>
          </cell>
        </row>
        <row r="511">
          <cell r="A511" t="str">
            <v>5560 - 0001</v>
          </cell>
          <cell r="B511" t="str">
            <v>Cleaning Supplies - Administration</v>
          </cell>
          <cell r="D511" t="e">
            <v>#REF!</v>
          </cell>
          <cell r="E511" t="e">
            <v>#N/A</v>
          </cell>
        </row>
        <row r="512">
          <cell r="A512" t="str">
            <v>5560 - 0009</v>
          </cell>
          <cell r="B512" t="str">
            <v>Cleaning Supplies - McGeachie Conservation</v>
          </cell>
          <cell r="D512" t="e">
            <v>#REF!</v>
          </cell>
          <cell r="E512" t="e">
            <v>#N/A</v>
          </cell>
        </row>
        <row r="513">
          <cell r="A513" t="str">
            <v>5565</v>
          </cell>
          <cell r="B513" t="str">
            <v>OBBN Regional Project - Not Assigned to Departments</v>
          </cell>
          <cell r="D513" t="e">
            <v>#REF!</v>
          </cell>
          <cell r="E513" t="e">
            <v>#N/A</v>
          </cell>
        </row>
        <row r="514">
          <cell r="A514" t="str">
            <v>5565 - 0001</v>
          </cell>
          <cell r="B514" t="str">
            <v>OBBN Regional Project - Administration</v>
          </cell>
          <cell r="D514" t="e">
            <v>#REF!</v>
          </cell>
          <cell r="E514" t="e">
            <v>#N/A</v>
          </cell>
        </row>
        <row r="515">
          <cell r="A515" t="str">
            <v>5570</v>
          </cell>
          <cell r="B515" t="str">
            <v>Telephone - Not Assigned to Departments</v>
          </cell>
          <cell r="D515" t="e">
            <v>#REF!</v>
          </cell>
          <cell r="E515" t="e">
            <v>#N/A</v>
          </cell>
        </row>
        <row r="516">
          <cell r="A516" t="str">
            <v>5570 - 0001</v>
          </cell>
          <cell r="B516" t="str">
            <v>Telephone - Administration</v>
          </cell>
          <cell r="D516" t="e">
            <v>#REF!</v>
          </cell>
          <cell r="E516">
            <v>0.73233298094509636</v>
          </cell>
        </row>
        <row r="517">
          <cell r="A517" t="str">
            <v>5570 - 0002</v>
          </cell>
          <cell r="B517" t="str">
            <v>Telephone - Operations</v>
          </cell>
          <cell r="C517">
            <v>15806.43</v>
          </cell>
          <cell r="D517" t="e">
            <v>#REF!</v>
          </cell>
          <cell r="E517" t="e">
            <v>#N/A</v>
          </cell>
        </row>
        <row r="518">
          <cell r="A518" t="str">
            <v>5570 - 0003</v>
          </cell>
          <cell r="B518" t="str">
            <v>Telephone - Source Water Protection</v>
          </cell>
          <cell r="D518" t="e">
            <v>#REF!</v>
          </cell>
          <cell r="E518" t="e">
            <v>#N/A</v>
          </cell>
        </row>
        <row r="519">
          <cell r="A519" t="str">
            <v>5570 - 0004</v>
          </cell>
          <cell r="B519" t="str">
            <v>Telephone - Generic Regulations</v>
          </cell>
          <cell r="C519">
            <v>993.3</v>
          </cell>
          <cell r="D519" t="e">
            <v>#REF!</v>
          </cell>
          <cell r="E519" t="e">
            <v>#N/A</v>
          </cell>
        </row>
        <row r="520">
          <cell r="A520" t="str">
            <v>5570 - 0009</v>
          </cell>
          <cell r="B520" t="str">
            <v>Telephone - McGeachie Conservation</v>
          </cell>
          <cell r="D520" t="e">
            <v>#REF!</v>
          </cell>
          <cell r="E520" t="e">
            <v>#N/A</v>
          </cell>
        </row>
        <row r="521">
          <cell r="A521" t="str">
            <v>5570 - 0010</v>
          </cell>
          <cell r="B521" t="str">
            <v>Telephone - Crowe Bridge Area</v>
          </cell>
          <cell r="D521" t="e">
            <v>#REF!</v>
          </cell>
          <cell r="E521" t="e">
            <v>#N/A</v>
          </cell>
        </row>
        <row r="522">
          <cell r="A522" t="str">
            <v>5580</v>
          </cell>
          <cell r="B522" t="str">
            <v>Insurance - Not Assigned to Departments</v>
          </cell>
          <cell r="D522" t="e">
            <v>#REF!</v>
          </cell>
          <cell r="E522">
            <v>1.2375353041310029</v>
          </cell>
        </row>
        <row r="523">
          <cell r="A523" t="str">
            <v>5580 - 0001</v>
          </cell>
          <cell r="B523" t="str">
            <v>Insurance - Administration</v>
          </cell>
          <cell r="C523">
            <v>41709</v>
          </cell>
          <cell r="D523" t="e">
            <v>#REF!</v>
          </cell>
          <cell r="E523" t="e">
            <v>#N/A</v>
          </cell>
        </row>
        <row r="524">
          <cell r="A524" t="str">
            <v>5580 - 0003</v>
          </cell>
          <cell r="B524" t="str">
            <v>Insurance - Source Water Protection</v>
          </cell>
          <cell r="D524" t="e">
            <v>#REF!</v>
          </cell>
          <cell r="E524" t="e">
            <v>#N/A</v>
          </cell>
        </row>
        <row r="525">
          <cell r="A525" t="str">
            <v>5580 - 0004</v>
          </cell>
          <cell r="B525" t="str">
            <v>Insurance - Generic Regulations</v>
          </cell>
          <cell r="C525">
            <v>754.01</v>
          </cell>
          <cell r="D525" t="e">
            <v>#REF!</v>
          </cell>
          <cell r="E525" t="e">
            <v>#N/A</v>
          </cell>
        </row>
        <row r="526">
          <cell r="A526" t="str">
            <v>5580 - 0010</v>
          </cell>
          <cell r="B526" t="str">
            <v>Insurance - Crowe Bridge Area</v>
          </cell>
          <cell r="D526" t="e">
            <v>#REF!</v>
          </cell>
          <cell r="E526">
            <v>1.237535189004471</v>
          </cell>
        </row>
        <row r="527">
          <cell r="A527" t="str">
            <v>5580 - 0011</v>
          </cell>
          <cell r="B527" t="str">
            <v>Insurance - Lands</v>
          </cell>
          <cell r="C527">
            <v>2657.08</v>
          </cell>
          <cell r="D527" t="e">
            <v>#REF!</v>
          </cell>
          <cell r="E527" t="e">
            <v>#N/A</v>
          </cell>
        </row>
        <row r="528">
          <cell r="A528" t="str">
            <v>5590</v>
          </cell>
          <cell r="B528" t="str">
            <v>Utilities - Not Assigned to Departments</v>
          </cell>
          <cell r="D528" t="e">
            <v>#REF!</v>
          </cell>
          <cell r="E528" t="e">
            <v>#N/A</v>
          </cell>
        </row>
        <row r="529">
          <cell r="A529" t="str">
            <v>5590 - 0001</v>
          </cell>
          <cell r="B529" t="str">
            <v>Utilities - Administration</v>
          </cell>
          <cell r="D529" t="e">
            <v>#REF!</v>
          </cell>
          <cell r="E529">
            <v>0.81068413297626352</v>
          </cell>
        </row>
        <row r="530">
          <cell r="A530" t="str">
            <v>5590 - 0002</v>
          </cell>
          <cell r="B530" t="str">
            <v>Utilities - Operations</v>
          </cell>
          <cell r="C530">
            <v>18595.8</v>
          </cell>
          <cell r="D530" t="e">
            <v>#REF!</v>
          </cell>
          <cell r="E530" t="e">
            <v>#N/A</v>
          </cell>
        </row>
        <row r="531">
          <cell r="A531" t="str">
            <v>5590 - 0005</v>
          </cell>
          <cell r="B531" t="str">
            <v>Utilities - Cordova Lake Dam</v>
          </cell>
          <cell r="D531" t="e">
            <v>#REF!</v>
          </cell>
          <cell r="E531" t="e">
            <v>#N/A</v>
          </cell>
        </row>
        <row r="532">
          <cell r="A532" t="str">
            <v>5590 - 0006</v>
          </cell>
          <cell r="B532" t="str">
            <v>Utilities - Round Lake Dam</v>
          </cell>
          <cell r="D532" t="e">
            <v>#REF!</v>
          </cell>
          <cell r="E532" t="e">
            <v>#N/A</v>
          </cell>
        </row>
        <row r="533">
          <cell r="A533" t="str">
            <v>5590 - 0007</v>
          </cell>
          <cell r="B533" t="str">
            <v>Utilities - Kashabog Lake Dam</v>
          </cell>
          <cell r="D533" t="e">
            <v>#REF!</v>
          </cell>
          <cell r="E533" t="e">
            <v>#N/A</v>
          </cell>
        </row>
        <row r="534">
          <cell r="A534" t="str">
            <v>5590 - 0009</v>
          </cell>
          <cell r="B534" t="str">
            <v>Utilities - McGeachie Conservation</v>
          </cell>
          <cell r="D534" t="e">
            <v>#REF!</v>
          </cell>
          <cell r="E534" t="e">
            <v>#N/A</v>
          </cell>
        </row>
        <row r="535">
          <cell r="A535" t="str">
            <v>5590 - 0010</v>
          </cell>
          <cell r="B535" t="str">
            <v>Utilities - Crowe Bridge Area</v>
          </cell>
          <cell r="D535" t="e">
            <v>#REF!</v>
          </cell>
          <cell r="E535" t="e">
            <v>#N/A</v>
          </cell>
        </row>
        <row r="536">
          <cell r="A536" t="str">
            <v>5600</v>
          </cell>
          <cell r="B536" t="str">
            <v>Property Taxes - Not Assigned to Departments</v>
          </cell>
          <cell r="D536" t="e">
            <v>#REF!</v>
          </cell>
          <cell r="E536" t="e">
            <v>#N/A</v>
          </cell>
        </row>
        <row r="537">
          <cell r="A537" t="str">
            <v>5600 - 0001</v>
          </cell>
          <cell r="B537" t="str">
            <v>Property Taxes - Administration</v>
          </cell>
          <cell r="D537" t="e">
            <v>#REF!</v>
          </cell>
          <cell r="E537">
            <v>0.76842078792958934</v>
          </cell>
        </row>
        <row r="538">
          <cell r="A538" t="str">
            <v>5600 - 0002</v>
          </cell>
          <cell r="B538" t="str">
            <v>Property Taxes - Operations</v>
          </cell>
          <cell r="C538">
            <v>5965</v>
          </cell>
          <cell r="D538" t="e">
            <v>#REF!</v>
          </cell>
          <cell r="E538" t="e">
            <v>#N/A</v>
          </cell>
        </row>
        <row r="539">
          <cell r="A539" t="str">
            <v>5600 - 0003</v>
          </cell>
          <cell r="B539" t="str">
            <v>Property Taxes - Source Water Protection</v>
          </cell>
          <cell r="D539" t="e">
            <v>#REF!</v>
          </cell>
          <cell r="E539" t="e">
            <v>#N/A</v>
          </cell>
        </row>
        <row r="540">
          <cell r="A540" t="str">
            <v>5600 - 0004</v>
          </cell>
          <cell r="B540" t="str">
            <v>Property Taxes - Generic Regulations</v>
          </cell>
          <cell r="D540" t="e">
            <v>#REF!</v>
          </cell>
          <cell r="E540" t="e">
            <v>#N/A</v>
          </cell>
        </row>
        <row r="541">
          <cell r="A541" t="str">
            <v>5600 - 0005</v>
          </cell>
          <cell r="B541" t="str">
            <v>Property Taxes - Cordova Lake Dam</v>
          </cell>
          <cell r="D541" t="e">
            <v>#REF!</v>
          </cell>
          <cell r="E541" t="e">
            <v>#N/A</v>
          </cell>
        </row>
        <row r="542">
          <cell r="A542" t="str">
            <v>5600 - 0006</v>
          </cell>
          <cell r="B542" t="str">
            <v>Property Taxes - Round Lake Dam</v>
          </cell>
          <cell r="D542" t="e">
            <v>#REF!</v>
          </cell>
          <cell r="E542" t="e">
            <v>#N/A</v>
          </cell>
        </row>
        <row r="543">
          <cell r="A543" t="str">
            <v>5600 - 0007</v>
          </cell>
          <cell r="B543" t="str">
            <v>Property Taxes - Kashabog Lake Dam</v>
          </cell>
          <cell r="D543" t="e">
            <v>#REF!</v>
          </cell>
          <cell r="E543" t="e">
            <v>#N/A</v>
          </cell>
        </row>
        <row r="544">
          <cell r="A544" t="str">
            <v>5600 - 0008</v>
          </cell>
          <cell r="B544" t="str">
            <v>Property Taxes - Hydro Plant</v>
          </cell>
          <cell r="D544" t="e">
            <v>#REF!</v>
          </cell>
          <cell r="E544" t="e">
            <v>#N/A</v>
          </cell>
        </row>
        <row r="545">
          <cell r="A545" t="str">
            <v>5600 - 0009</v>
          </cell>
          <cell r="B545" t="str">
            <v>Property Taxes - McGeachie Conservation</v>
          </cell>
          <cell r="D545" t="e">
            <v>#REF!</v>
          </cell>
          <cell r="E545" t="e">
            <v>#N/A</v>
          </cell>
        </row>
        <row r="546">
          <cell r="A546" t="str">
            <v>5600 - 0010</v>
          </cell>
          <cell r="B546" t="str">
            <v>Property Taxes - Crowe Bridge Area</v>
          </cell>
          <cell r="D546" t="e">
            <v>#REF!</v>
          </cell>
          <cell r="E546" t="e">
            <v>#N/A</v>
          </cell>
        </row>
        <row r="547">
          <cell r="A547" t="str">
            <v>5600 - 0011</v>
          </cell>
          <cell r="B547" t="str">
            <v>Property Taxes - Lands</v>
          </cell>
          <cell r="C547">
            <v>1050</v>
          </cell>
          <cell r="D547" t="e">
            <v>#REF!</v>
          </cell>
          <cell r="E547" t="e">
            <v>#N/A</v>
          </cell>
        </row>
        <row r="548">
          <cell r="A548" t="str">
            <v>5600 - 0012</v>
          </cell>
          <cell r="B548" t="str">
            <v>Property Taxes - Special Projects - Other</v>
          </cell>
          <cell r="D548" t="e">
            <v>#REF!</v>
          </cell>
          <cell r="E548" t="e">
            <v>#N/A</v>
          </cell>
        </row>
        <row r="549">
          <cell r="A549" t="str">
            <v>5620</v>
          </cell>
          <cell r="B549" t="str">
            <v>Gauge Operations General - Not Assigned to Departments</v>
          </cell>
          <cell r="D549" t="e">
            <v>#REF!</v>
          </cell>
          <cell r="E549" t="e">
            <v>#N/A</v>
          </cell>
        </row>
        <row r="550">
          <cell r="A550" t="str">
            <v>5620 - 0002</v>
          </cell>
          <cell r="B550" t="str">
            <v>Gauge Operations General - Operations</v>
          </cell>
          <cell r="D550" t="e">
            <v>#REF!</v>
          </cell>
          <cell r="E550" t="e">
            <v>#N/A</v>
          </cell>
        </row>
        <row r="551">
          <cell r="A551" t="str">
            <v>5640</v>
          </cell>
          <cell r="B551" t="str">
            <v>Capital Expenses - Not Assigned to Departments</v>
          </cell>
          <cell r="D551" t="e">
            <v>#REF!</v>
          </cell>
          <cell r="E551" t="e">
            <v>#N/A</v>
          </cell>
        </row>
        <row r="552">
          <cell r="A552" t="str">
            <v>5640 - 0002</v>
          </cell>
          <cell r="B552" t="str">
            <v>Capital Expenses - Operations</v>
          </cell>
          <cell r="D552" t="e">
            <v>#REF!</v>
          </cell>
          <cell r="E552" t="e">
            <v>#N/A</v>
          </cell>
        </row>
        <row r="553">
          <cell r="A553" t="str">
            <v>5640 - 0009</v>
          </cell>
          <cell r="B553" t="str">
            <v>Capital Expenses - McGeachie Conservation</v>
          </cell>
          <cell r="D553" t="e">
            <v>#REF!</v>
          </cell>
          <cell r="E553" t="e">
            <v>#N/A</v>
          </cell>
        </row>
        <row r="554">
          <cell r="A554" t="str">
            <v>5640 - 0010</v>
          </cell>
          <cell r="B554" t="str">
            <v>Capital Expenses - Crowe Bridge Area</v>
          </cell>
          <cell r="D554" t="e">
            <v>#REF!</v>
          </cell>
          <cell r="E554" t="e">
            <v>#N/A</v>
          </cell>
        </row>
        <row r="555">
          <cell r="A555" t="str">
            <v>5640 - 0011</v>
          </cell>
          <cell r="B555" t="str">
            <v>Capital Expenses - Lands</v>
          </cell>
          <cell r="D555" t="e">
            <v>#REF!</v>
          </cell>
          <cell r="E555" t="e">
            <v>#N/A</v>
          </cell>
        </row>
        <row r="556">
          <cell r="A556" t="str">
            <v>5680</v>
          </cell>
          <cell r="B556" t="str">
            <v>Dam operations - Not Assigned to Departments</v>
          </cell>
          <cell r="D556" t="e">
            <v>#REF!</v>
          </cell>
          <cell r="E556">
            <v>0.18717461538461538</v>
          </cell>
        </row>
        <row r="557">
          <cell r="A557" t="str">
            <v>5680 - 0002</v>
          </cell>
          <cell r="B557" t="str">
            <v>Dam operations - Operations</v>
          </cell>
          <cell r="C557">
            <v>13000</v>
          </cell>
          <cell r="D557" t="e">
            <v>#REF!</v>
          </cell>
          <cell r="E557" t="e">
            <v>#N/A</v>
          </cell>
        </row>
        <row r="558">
          <cell r="A558" t="str">
            <v>5680 - 0011</v>
          </cell>
          <cell r="B558" t="str">
            <v>Dam operations - Lands</v>
          </cell>
          <cell r="D558" t="e">
            <v>#REF!</v>
          </cell>
          <cell r="E558" t="e">
            <v>#N/A</v>
          </cell>
        </row>
        <row r="559">
          <cell r="A559" t="str">
            <v>5690</v>
          </cell>
          <cell r="B559" t="str">
            <v>Conservation area expense - Not Assigned to Departments</v>
          </cell>
          <cell r="D559" t="e">
            <v>#REF!</v>
          </cell>
          <cell r="E559" t="e">
            <v>#N/A</v>
          </cell>
        </row>
        <row r="560">
          <cell r="A560" t="str">
            <v>5690 - 0001</v>
          </cell>
          <cell r="B560" t="str">
            <v>Conservation area expense - Administration</v>
          </cell>
          <cell r="D560" t="e">
            <v>#REF!</v>
          </cell>
          <cell r="E560" t="e">
            <v>#N/A</v>
          </cell>
        </row>
        <row r="561">
          <cell r="A561" t="str">
            <v>5690 - 0002</v>
          </cell>
          <cell r="B561" t="str">
            <v>Conservation area expense - Operations</v>
          </cell>
          <cell r="D561" t="e">
            <v>#REF!</v>
          </cell>
          <cell r="E561" t="e">
            <v>#N/A</v>
          </cell>
        </row>
        <row r="562">
          <cell r="A562" t="str">
            <v>5690 - 0009</v>
          </cell>
          <cell r="B562" t="str">
            <v>Conservation area expense - McGeachie Conservation</v>
          </cell>
          <cell r="D562" t="e">
            <v>#REF!</v>
          </cell>
          <cell r="E562" t="e">
            <v>#N/A</v>
          </cell>
        </row>
        <row r="563">
          <cell r="A563" t="str">
            <v>5690 - 0010</v>
          </cell>
          <cell r="B563" t="str">
            <v>Conservation area expense - Crowe Bridge Area</v>
          </cell>
          <cell r="D563" t="e">
            <v>#REF!</v>
          </cell>
          <cell r="E563" t="e">
            <v>#N/A</v>
          </cell>
        </row>
        <row r="564">
          <cell r="A564" t="str">
            <v>5690 - 0011</v>
          </cell>
          <cell r="B564" t="str">
            <v>Conservation area expense - Lands</v>
          </cell>
          <cell r="C564">
            <v>5000</v>
          </cell>
          <cell r="D564" t="e">
            <v>#REF!</v>
          </cell>
          <cell r="E564" t="e">
            <v>#N/A</v>
          </cell>
        </row>
        <row r="565">
          <cell r="A565" t="str">
            <v>5700</v>
          </cell>
          <cell r="B565" t="str">
            <v>General Expense - Other - Not Assigned to Departments</v>
          </cell>
          <cell r="D565" t="e">
            <v>#REF!</v>
          </cell>
          <cell r="E565">
            <v>0.33994666666666667</v>
          </cell>
        </row>
        <row r="566">
          <cell r="A566" t="str">
            <v>5700 - 0001</v>
          </cell>
          <cell r="B566" t="str">
            <v>General Expense - Other - Administration</v>
          </cell>
          <cell r="C566">
            <v>750</v>
          </cell>
          <cell r="D566" t="e">
            <v>#REF!</v>
          </cell>
          <cell r="E566" t="e">
            <v>#N/A</v>
          </cell>
        </row>
        <row r="567">
          <cell r="A567" t="str">
            <v>5700 - 0002</v>
          </cell>
          <cell r="B567" t="str">
            <v>General Expense - Other - Operations</v>
          </cell>
          <cell r="D567" t="e">
            <v>#REF!</v>
          </cell>
          <cell r="E567" t="e">
            <v>#N/A</v>
          </cell>
        </row>
        <row r="568">
          <cell r="A568" t="str">
            <v>5700 - 0003</v>
          </cell>
          <cell r="B568" t="str">
            <v>General Expense - Other - Source Water Protection</v>
          </cell>
          <cell r="D568" t="e">
            <v>#REF!</v>
          </cell>
          <cell r="E568" t="e">
            <v>#N/A</v>
          </cell>
        </row>
        <row r="569">
          <cell r="A569" t="str">
            <v>5700 - 0004</v>
          </cell>
          <cell r="B569" t="str">
            <v>General Expense - Other - Generic Regulations</v>
          </cell>
          <cell r="D569" t="e">
            <v>#REF!</v>
          </cell>
          <cell r="E569" t="e">
            <v>#N/A</v>
          </cell>
        </row>
        <row r="570">
          <cell r="A570" t="str">
            <v>5700 - 0005</v>
          </cell>
          <cell r="B570" t="str">
            <v>General Expense - Other - Cordova Lake Dam</v>
          </cell>
          <cell r="D570" t="e">
            <v>#REF!</v>
          </cell>
          <cell r="E570" t="e">
            <v>#N/A</v>
          </cell>
        </row>
        <row r="571">
          <cell r="A571" t="str">
            <v>5700 - 0006</v>
          </cell>
          <cell r="B571" t="str">
            <v>General Expense - Other - Round Lake Dam</v>
          </cell>
          <cell r="D571" t="e">
            <v>#REF!</v>
          </cell>
          <cell r="E571" t="e">
            <v>#N/A</v>
          </cell>
        </row>
        <row r="572">
          <cell r="A572" t="str">
            <v>5700 - 0007</v>
          </cell>
          <cell r="B572" t="str">
            <v>General Expense - Other - Kashabog Lake Dam</v>
          </cell>
          <cell r="D572" t="e">
            <v>#REF!</v>
          </cell>
          <cell r="E572" t="e">
            <v>#N/A</v>
          </cell>
        </row>
        <row r="573">
          <cell r="A573" t="str">
            <v>5700 - 0008</v>
          </cell>
          <cell r="B573" t="str">
            <v>General Expense - Other - Hydro Plant</v>
          </cell>
          <cell r="D573" t="e">
            <v>#REF!</v>
          </cell>
          <cell r="E573" t="e">
            <v>#N/A</v>
          </cell>
        </row>
        <row r="574">
          <cell r="A574" t="str">
            <v>5700 - 0009</v>
          </cell>
          <cell r="B574" t="str">
            <v>General Expense - Other - McGeachie Conservation</v>
          </cell>
          <cell r="C574">
            <v>9900</v>
          </cell>
          <cell r="D574" t="e">
            <v>#REF!</v>
          </cell>
          <cell r="E574" t="e">
            <v>#N/A</v>
          </cell>
        </row>
        <row r="575">
          <cell r="A575" t="str">
            <v>5700 - 0010</v>
          </cell>
          <cell r="B575" t="str">
            <v>General Expense - Other - Crowe Bridge Area</v>
          </cell>
          <cell r="D575" t="e">
            <v>#REF!</v>
          </cell>
          <cell r="E575" t="e">
            <v>#N/A</v>
          </cell>
        </row>
        <row r="576">
          <cell r="A576" t="str">
            <v>5700 - 0011</v>
          </cell>
          <cell r="B576" t="str">
            <v>General Expense - Other - Lands</v>
          </cell>
          <cell r="D576" t="e">
            <v>#REF!</v>
          </cell>
          <cell r="E576" t="e">
            <v>#N/A</v>
          </cell>
        </row>
        <row r="577">
          <cell r="A577" t="str">
            <v>5700 - 0012</v>
          </cell>
          <cell r="B577" t="str">
            <v>General Expense - Other - Special Projects - Other</v>
          </cell>
          <cell r="D577" t="e">
            <v>#REF!</v>
          </cell>
          <cell r="E577" t="e">
            <v>#N/A</v>
          </cell>
        </row>
        <row r="578">
          <cell r="A578" t="str">
            <v>5702</v>
          </cell>
          <cell r="B578" t="str">
            <v>PGMN Wells Expenses - Not Assigned to Departments</v>
          </cell>
          <cell r="D578" t="e">
            <v>#REF!</v>
          </cell>
          <cell r="E578" t="e">
            <v>#N/A</v>
          </cell>
        </row>
        <row r="579">
          <cell r="A579" t="str">
            <v>5702 - 0001</v>
          </cell>
          <cell r="B579" t="str">
            <v>PGMN Wells Expenses - Administration</v>
          </cell>
          <cell r="D579" t="e">
            <v>#REF!</v>
          </cell>
          <cell r="E579" t="e">
            <v>#N/A</v>
          </cell>
        </row>
        <row r="580">
          <cell r="A580" t="str">
            <v>5702 - 0002</v>
          </cell>
          <cell r="B580" t="str">
            <v>PGMN Wells Expenses - Operations</v>
          </cell>
          <cell r="D580" t="e">
            <v>#REF!</v>
          </cell>
          <cell r="E580" t="e">
            <v>#N/A</v>
          </cell>
        </row>
        <row r="581">
          <cell r="A581" t="str">
            <v>5702 - 0003</v>
          </cell>
          <cell r="B581" t="str">
            <v>PGMN Wells Expenses - Source Water Protection</v>
          </cell>
          <cell r="D581" t="e">
            <v>#REF!</v>
          </cell>
          <cell r="E581" t="e">
            <v>#N/A</v>
          </cell>
        </row>
        <row r="582">
          <cell r="A582" t="str">
            <v>5705</v>
          </cell>
          <cell r="B582" t="str">
            <v>Benthics Summer Program - Not Assigned to Departments</v>
          </cell>
          <cell r="D582" t="e">
            <v>#REF!</v>
          </cell>
          <cell r="E582" t="e">
            <v>#N/A</v>
          </cell>
        </row>
        <row r="583">
          <cell r="A583" t="str">
            <v>5705 - 0001</v>
          </cell>
          <cell r="B583" t="str">
            <v>Benthics Summer Program - Administration</v>
          </cell>
          <cell r="D583" t="e">
            <v>#REF!</v>
          </cell>
          <cell r="E583" t="e">
            <v>#N/A</v>
          </cell>
        </row>
        <row r="584">
          <cell r="A584" t="str">
            <v>5705 - 0002</v>
          </cell>
          <cell r="B584" t="str">
            <v>Benthics Summer Program - Operations</v>
          </cell>
          <cell r="D584" t="e">
            <v>#REF!</v>
          </cell>
          <cell r="E584" t="e">
            <v>#N/A</v>
          </cell>
        </row>
        <row r="585">
          <cell r="A585" t="str">
            <v>5705 - 0012</v>
          </cell>
          <cell r="B585" t="str">
            <v>Benthics Summer Program - Special Projects</v>
          </cell>
          <cell r="C585">
            <v>250</v>
          </cell>
          <cell r="D585" t="e">
            <v>#REF!</v>
          </cell>
          <cell r="E585" t="e">
            <v>#N/A</v>
          </cell>
        </row>
        <row r="586">
          <cell r="A586" t="str">
            <v>5707</v>
          </cell>
          <cell r="B586" t="str">
            <v>TD Friends of the Environment Grant - Not Assigned to Departments</v>
          </cell>
          <cell r="D586" t="e">
            <v>#REF!</v>
          </cell>
          <cell r="E586" t="e">
            <v>#N/A</v>
          </cell>
        </row>
        <row r="587">
          <cell r="A587" t="str">
            <v>5707 - 0001</v>
          </cell>
          <cell r="B587" t="str">
            <v>TD Friends of the Environment Grant - Administration</v>
          </cell>
          <cell r="D587" t="e">
            <v>#REF!</v>
          </cell>
          <cell r="E587" t="e">
            <v>#N/A</v>
          </cell>
        </row>
        <row r="588">
          <cell r="A588" t="str">
            <v>5707 - 0009</v>
          </cell>
          <cell r="B588" t="str">
            <v>TD Friends of the Environment Grant - McGeachie Conservation</v>
          </cell>
          <cell r="D588" t="e">
            <v>#REF!</v>
          </cell>
          <cell r="E588" t="e">
            <v>#N/A</v>
          </cell>
        </row>
        <row r="589">
          <cell r="A589" t="str">
            <v>5710</v>
          </cell>
          <cell r="B589" t="str">
            <v>Generic Regulations Expense - Not Assigned to Departments</v>
          </cell>
          <cell r="D589" t="e">
            <v>#REF!</v>
          </cell>
          <cell r="E589" t="e">
            <v>#N/A</v>
          </cell>
        </row>
        <row r="590">
          <cell r="A590" t="str">
            <v>5710 - 0004</v>
          </cell>
          <cell r="B590" t="str">
            <v>Generic Regulations Expense - Generic Regulations</v>
          </cell>
          <cell r="C590">
            <v>250</v>
          </cell>
          <cell r="D590" t="e">
            <v>#REF!</v>
          </cell>
          <cell r="E590" t="e">
            <v>#N/A</v>
          </cell>
        </row>
        <row r="591">
          <cell r="A591" t="str">
            <v>5715 - 0013</v>
          </cell>
          <cell r="B591" t="str">
            <v>RMO related Exoenditures</v>
          </cell>
        </row>
        <row r="592">
          <cell r="A592" t="str">
            <v>5720</v>
          </cell>
          <cell r="B592" t="str">
            <v>Uniforms - Not Assigned to Departments</v>
          </cell>
          <cell r="D592" t="e">
            <v>#REF!</v>
          </cell>
          <cell r="E592" t="e">
            <v>#N/A</v>
          </cell>
        </row>
        <row r="593">
          <cell r="A593" t="str">
            <v>5720 - 0001</v>
          </cell>
          <cell r="B593" t="str">
            <v>Uniforms - Administration</v>
          </cell>
          <cell r="D593" t="e">
            <v>#REF!</v>
          </cell>
          <cell r="E593" t="e">
            <v>#N/A</v>
          </cell>
        </row>
        <row r="594">
          <cell r="A594" t="str">
            <v>5720 - 0002</v>
          </cell>
          <cell r="B594" t="str">
            <v>Uniforms - Operations</v>
          </cell>
          <cell r="D594" t="e">
            <v>#REF!</v>
          </cell>
          <cell r="E594" t="e">
            <v>#N/A</v>
          </cell>
        </row>
        <row r="595">
          <cell r="A595" t="str">
            <v>5720 - 0003</v>
          </cell>
          <cell r="B595" t="str">
            <v>Uniforms - Source Water Protection</v>
          </cell>
          <cell r="D595" t="e">
            <v>#REF!</v>
          </cell>
          <cell r="E595" t="e">
            <v>#N/A</v>
          </cell>
        </row>
        <row r="596">
          <cell r="A596" t="str">
            <v>5720 - 0004</v>
          </cell>
          <cell r="B596" t="str">
            <v>Uniforms - Generic Regulations</v>
          </cell>
          <cell r="C596">
            <v>875</v>
          </cell>
          <cell r="D596" t="e">
            <v>#REF!</v>
          </cell>
          <cell r="E596" t="e">
            <v>#N/A</v>
          </cell>
        </row>
        <row r="597">
          <cell r="A597" t="str">
            <v>5878</v>
          </cell>
          <cell r="B597" t="str">
            <v>Crowe Bridge expenses - general - Not Assigned to Departments</v>
          </cell>
          <cell r="D597" t="e">
            <v>#REF!</v>
          </cell>
          <cell r="E597" t="e">
            <v>#N/A</v>
          </cell>
        </row>
        <row r="598">
          <cell r="A598" t="str">
            <v>5878 - 0002</v>
          </cell>
          <cell r="B598" t="str">
            <v>Crowe Bridge expenses - general - Operations</v>
          </cell>
          <cell r="D598" t="e">
            <v>#REF!</v>
          </cell>
          <cell r="E598" t="e">
            <v>#N/A</v>
          </cell>
        </row>
        <row r="599">
          <cell r="A599" t="str">
            <v>5878 - 0010</v>
          </cell>
          <cell r="B599" t="str">
            <v>Crowe Bridge expenses - general - Crowe Bridge Area</v>
          </cell>
          <cell r="D599" t="e">
            <v>#REF!</v>
          </cell>
          <cell r="E599" t="e">
            <v>#N/A</v>
          </cell>
        </row>
        <row r="600">
          <cell r="A600" t="str">
            <v>5900</v>
          </cell>
          <cell r="B600" t="str">
            <v>Amortization - Not Assigned to Departments</v>
          </cell>
          <cell r="D600" t="e">
            <v>#REF!</v>
          </cell>
          <cell r="E600" t="e">
            <v>#N/A</v>
          </cell>
        </row>
        <row r="601">
          <cell r="A601" t="str">
            <v>5900 - 0001</v>
          </cell>
          <cell r="B601" t="str">
            <v>Amortization - Administration</v>
          </cell>
          <cell r="D601" t="e">
            <v>#REF!</v>
          </cell>
          <cell r="E601" t="e">
            <v>#N/A</v>
          </cell>
        </row>
        <row r="602">
          <cell r="A602" t="str">
            <v>5900 - 0002</v>
          </cell>
          <cell r="B602" t="str">
            <v>Amortization - Operations</v>
          </cell>
          <cell r="D602" t="e">
            <v>#REF!</v>
          </cell>
          <cell r="E602" t="e">
            <v>#N/A</v>
          </cell>
        </row>
        <row r="603">
          <cell r="A603" t="str">
            <v>5900 - 0003</v>
          </cell>
          <cell r="B603" t="str">
            <v>Amortization - Source Water Protection</v>
          </cell>
          <cell r="D603" t="e">
            <v>#REF!</v>
          </cell>
          <cell r="E603" t="e">
            <v>#N/A</v>
          </cell>
        </row>
        <row r="604">
          <cell r="A604" t="str">
            <v>5900 - 0004</v>
          </cell>
          <cell r="B604" t="str">
            <v>Amortization - Generic Regulations</v>
          </cell>
          <cell r="D604" t="e">
            <v>#REF!</v>
          </cell>
          <cell r="E604" t="e">
            <v>#N/A</v>
          </cell>
        </row>
        <row r="605">
          <cell r="A605" t="str">
            <v>5900 - 0005</v>
          </cell>
          <cell r="B605" t="str">
            <v>Amortization - Cordova Lake Dam</v>
          </cell>
          <cell r="D605" t="e">
            <v>#REF!</v>
          </cell>
          <cell r="E605" t="e">
            <v>#N/A</v>
          </cell>
        </row>
        <row r="606">
          <cell r="A606" t="str">
            <v>5900 - 0006</v>
          </cell>
          <cell r="B606" t="str">
            <v>Amortization - Round Lake Dam</v>
          </cell>
          <cell r="D606" t="e">
            <v>#REF!</v>
          </cell>
          <cell r="E606" t="e">
            <v>#N/A</v>
          </cell>
        </row>
        <row r="607">
          <cell r="A607" t="str">
            <v>5900 - 0007</v>
          </cell>
          <cell r="B607" t="str">
            <v>Amortization - Kashabog Lake Dam</v>
          </cell>
          <cell r="D607" t="e">
            <v>#REF!</v>
          </cell>
          <cell r="E607" t="e">
            <v>#N/A</v>
          </cell>
        </row>
        <row r="608">
          <cell r="A608" t="str">
            <v>5900 - 0008</v>
          </cell>
          <cell r="B608" t="str">
            <v>Amortization - Hydro Plant</v>
          </cell>
          <cell r="D608" t="e">
            <v>#REF!</v>
          </cell>
          <cell r="E608" t="e">
            <v>#N/A</v>
          </cell>
        </row>
        <row r="609">
          <cell r="A609" t="str">
            <v>5900 - 0009</v>
          </cell>
          <cell r="B609" t="str">
            <v>Amortization - McGeachie Conservation</v>
          </cell>
          <cell r="D609" t="e">
            <v>#REF!</v>
          </cell>
          <cell r="E609" t="e">
            <v>#N/A</v>
          </cell>
        </row>
        <row r="610">
          <cell r="A610" t="str">
            <v>5900 - 0010</v>
          </cell>
          <cell r="B610" t="str">
            <v>Amortization - Crowe Bridge Area</v>
          </cell>
          <cell r="D610" t="e">
            <v>#REF!</v>
          </cell>
          <cell r="E610" t="e">
            <v>#N/A</v>
          </cell>
        </row>
        <row r="611">
          <cell r="A611" t="str">
            <v>5900 - 0011</v>
          </cell>
          <cell r="B611" t="str">
            <v>Amortization - Lands</v>
          </cell>
          <cell r="D611" t="e">
            <v>#REF!</v>
          </cell>
          <cell r="E611" t="e">
            <v>#N/A</v>
          </cell>
        </row>
        <row r="612">
          <cell r="A612" t="str">
            <v>5900 - 0012</v>
          </cell>
          <cell r="B612" t="str">
            <v>Amortization - Special Projects - Other</v>
          </cell>
        </row>
        <row r="616">
          <cell r="C616">
            <v>2085150.6900000002</v>
          </cell>
          <cell r="D616" t="e">
            <v>#REF!</v>
          </cell>
          <cell r="E616" t="e">
            <v>#N/A</v>
          </cell>
        </row>
        <row r="618">
          <cell r="C618">
            <v>968908.59999999986</v>
          </cell>
        </row>
      </sheetData>
      <sheetData sheetId="3">
        <row r="10">
          <cell r="G10">
            <v>658014</v>
          </cell>
        </row>
        <row r="11">
          <cell r="G11">
            <v>4000</v>
          </cell>
        </row>
        <row r="12">
          <cell r="G12">
            <v>17714</v>
          </cell>
        </row>
        <row r="13">
          <cell r="G13">
            <v>18193</v>
          </cell>
        </row>
        <row r="14">
          <cell r="G14">
            <v>7985.66</v>
          </cell>
        </row>
        <row r="17">
          <cell r="G17">
            <v>3600</v>
          </cell>
        </row>
        <row r="18">
          <cell r="G18">
            <v>5836</v>
          </cell>
        </row>
        <row r="19">
          <cell r="G19">
            <v>500</v>
          </cell>
        </row>
        <row r="20">
          <cell r="G20">
            <v>9400</v>
          </cell>
        </row>
        <row r="37">
          <cell r="G37">
            <v>24989</v>
          </cell>
        </row>
        <row r="38">
          <cell r="G38">
            <v>1530</v>
          </cell>
        </row>
        <row r="39">
          <cell r="G39">
            <v>3834</v>
          </cell>
        </row>
        <row r="40">
          <cell r="G40">
            <v>27643</v>
          </cell>
        </row>
        <row r="41">
          <cell r="F41">
            <v>87605</v>
          </cell>
          <cell r="G41">
            <v>82648</v>
          </cell>
        </row>
        <row r="46">
          <cell r="G46">
            <v>1047</v>
          </cell>
        </row>
        <row r="47">
          <cell r="G47">
            <v>4914</v>
          </cell>
        </row>
        <row r="48">
          <cell r="G48">
            <v>1142.07</v>
          </cell>
        </row>
        <row r="51">
          <cell r="G51">
            <v>7351</v>
          </cell>
        </row>
        <row r="52">
          <cell r="G52">
            <v>4496</v>
          </cell>
        </row>
        <row r="53">
          <cell r="G53">
            <v>6022</v>
          </cell>
        </row>
        <row r="55">
          <cell r="G55">
            <v>0</v>
          </cell>
        </row>
        <row r="56">
          <cell r="G56">
            <v>1633</v>
          </cell>
        </row>
        <row r="57">
          <cell r="G57">
            <v>1383</v>
          </cell>
        </row>
        <row r="58">
          <cell r="G58">
            <v>200</v>
          </cell>
        </row>
        <row r="59">
          <cell r="G59">
            <v>8125</v>
          </cell>
        </row>
        <row r="60">
          <cell r="G60">
            <v>853</v>
          </cell>
        </row>
        <row r="61">
          <cell r="G61">
            <v>7788</v>
          </cell>
        </row>
        <row r="62">
          <cell r="G62">
            <v>971107.73</v>
          </cell>
        </row>
        <row r="152">
          <cell r="G152">
            <v>971107.64172533341</v>
          </cell>
        </row>
      </sheetData>
      <sheetData sheetId="4"/>
      <sheetData sheetId="5">
        <row r="10">
          <cell r="G10">
            <v>10653</v>
          </cell>
        </row>
        <row r="11">
          <cell r="G11">
            <v>300</v>
          </cell>
        </row>
        <row r="12">
          <cell r="G12">
            <v>5000</v>
          </cell>
        </row>
        <row r="13">
          <cell r="G13">
            <v>1449</v>
          </cell>
        </row>
        <row r="14">
          <cell r="G14">
            <v>10725</v>
          </cell>
        </row>
        <row r="16">
          <cell r="G16">
            <v>28127</v>
          </cell>
        </row>
        <row r="27">
          <cell r="G27">
            <v>28127</v>
          </cell>
        </row>
      </sheetData>
      <sheetData sheetId="6"/>
      <sheetData sheetId="7"/>
      <sheetData sheetId="8"/>
      <sheetData sheetId="9">
        <row r="10">
          <cell r="G10">
            <v>55131</v>
          </cell>
        </row>
        <row r="11">
          <cell r="G11">
            <v>6058</v>
          </cell>
        </row>
        <row r="15">
          <cell r="G15">
            <v>4960</v>
          </cell>
        </row>
        <row r="16">
          <cell r="G16">
            <v>8760</v>
          </cell>
        </row>
        <row r="18">
          <cell r="G18">
            <v>74909</v>
          </cell>
        </row>
        <row r="53">
          <cell r="G53">
            <v>74909.30226666668</v>
          </cell>
        </row>
      </sheetData>
      <sheetData sheetId="10">
        <row r="11">
          <cell r="F11">
            <v>34500</v>
          </cell>
        </row>
        <row r="12">
          <cell r="F12">
            <v>32942</v>
          </cell>
        </row>
        <row r="13">
          <cell r="F13">
            <v>25000</v>
          </cell>
        </row>
        <row r="14">
          <cell r="F14">
            <v>149329</v>
          </cell>
        </row>
        <row r="16">
          <cell r="F16">
            <v>24500</v>
          </cell>
        </row>
        <row r="17">
          <cell r="F17">
            <v>62543</v>
          </cell>
        </row>
        <row r="18">
          <cell r="F18">
            <v>86786</v>
          </cell>
        </row>
        <row r="19">
          <cell r="F19">
            <v>5000</v>
          </cell>
        </row>
        <row r="20">
          <cell r="F20">
            <v>420600</v>
          </cell>
        </row>
        <row r="27">
          <cell r="F27">
            <v>32942</v>
          </cell>
        </row>
        <row r="28">
          <cell r="F28">
            <v>25000</v>
          </cell>
        </row>
        <row r="30">
          <cell r="F30">
            <v>45000</v>
          </cell>
        </row>
        <row r="31">
          <cell r="F31">
            <v>4000</v>
          </cell>
        </row>
        <row r="32">
          <cell r="F32">
            <v>5000</v>
          </cell>
        </row>
        <row r="37">
          <cell r="F37">
            <v>173573</v>
          </cell>
        </row>
        <row r="38">
          <cell r="F38">
            <v>125085</v>
          </cell>
        </row>
        <row r="39">
          <cell r="F39">
            <v>10000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>
        <row r="13">
          <cell r="C13">
            <v>2319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>
        <row r="13">
          <cell r="C13">
            <v>2319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J22" sqref="J22"/>
    </sheetView>
  </sheetViews>
  <sheetFormatPr defaultRowHeight="12.75" x14ac:dyDescent="0.2"/>
  <cols>
    <col min="1" max="1" width="21.28515625" style="3" customWidth="1"/>
    <col min="2" max="2" width="33.42578125" style="3" customWidth="1"/>
    <col min="3" max="3" width="15" style="3" bestFit="1" customWidth="1"/>
    <col min="4" max="4" width="14.140625" style="3" customWidth="1"/>
    <col min="5" max="5" width="14" style="3" bestFit="1" customWidth="1"/>
    <col min="6" max="6" width="12.28515625" style="3" hidden="1" customWidth="1"/>
    <col min="7" max="8" width="12.7109375" style="3" customWidth="1"/>
    <col min="9" max="9" width="12.28515625" style="3" bestFit="1" customWidth="1"/>
    <col min="10" max="10" width="12.85546875" style="3" bestFit="1" customWidth="1"/>
    <col min="11" max="11" width="9.140625" style="3"/>
    <col min="12" max="12" width="11.42578125" style="3" customWidth="1"/>
    <col min="13" max="16384" width="9.140625" style="3"/>
  </cols>
  <sheetData>
    <row r="1" spans="1:13" x14ac:dyDescent="0.2">
      <c r="A1" s="1"/>
      <c r="B1" s="2"/>
    </row>
    <row r="2" spans="1:13" ht="23.25" x14ac:dyDescent="0.35">
      <c r="A2" s="4" t="s">
        <v>0</v>
      </c>
      <c r="B2" s="2"/>
    </row>
    <row r="3" spans="1:13" x14ac:dyDescent="0.2">
      <c r="A3" s="1"/>
      <c r="B3" s="2"/>
    </row>
    <row r="4" spans="1:13" ht="15" x14ac:dyDescent="0.25">
      <c r="A4" s="5"/>
      <c r="B4" s="1"/>
      <c r="C4" s="6"/>
      <c r="D4" s="6"/>
      <c r="E4" s="6">
        <v>2022</v>
      </c>
      <c r="F4" s="6">
        <v>2016</v>
      </c>
      <c r="G4" s="6">
        <v>2023</v>
      </c>
      <c r="H4" s="6"/>
    </row>
    <row r="5" spans="1:13" x14ac:dyDescent="0.2">
      <c r="A5" s="1" t="s">
        <v>1</v>
      </c>
      <c r="B5" s="1"/>
      <c r="C5" s="7"/>
      <c r="D5" s="7"/>
      <c r="E5" s="7" t="s">
        <v>2</v>
      </c>
      <c r="F5" s="7" t="s">
        <v>3</v>
      </c>
      <c r="G5" s="7" t="s">
        <v>4</v>
      </c>
      <c r="H5" s="8"/>
    </row>
    <row r="6" spans="1:13" x14ac:dyDescent="0.2">
      <c r="A6" s="1" t="s">
        <v>5</v>
      </c>
      <c r="B6" s="2"/>
    </row>
    <row r="7" spans="1:13" x14ac:dyDescent="0.2">
      <c r="A7" s="2"/>
      <c r="B7" s="2" t="s">
        <v>6</v>
      </c>
      <c r="C7" s="9"/>
      <c r="D7" s="9"/>
      <c r="E7" s="9">
        <v>627480</v>
      </c>
      <c r="F7" s="9"/>
      <c r="G7" s="10">
        <f>+'[1]Water Operations'!G10+'[1]Land Operations'!G10+'[1]Special Projects'!G11</f>
        <v>674725</v>
      </c>
      <c r="H7" s="10"/>
      <c r="I7" s="10"/>
      <c r="K7" s="9"/>
    </row>
    <row r="8" spans="1:13" x14ac:dyDescent="0.2">
      <c r="A8" s="2"/>
      <c r="B8" s="2" t="s">
        <v>7</v>
      </c>
      <c r="C8" s="9"/>
      <c r="D8" s="9"/>
      <c r="E8" s="9">
        <v>117587</v>
      </c>
      <c r="F8" s="9"/>
      <c r="G8" s="10">
        <f>+'[1]capital '!F11+'[1]capital '!F12+'[1]capital '!F13</f>
        <v>92442</v>
      </c>
      <c r="H8" s="10"/>
      <c r="I8" s="10"/>
      <c r="K8" s="9"/>
    </row>
    <row r="9" spans="1:13" x14ac:dyDescent="0.2">
      <c r="A9" s="2"/>
      <c r="B9" s="11" t="s">
        <v>8</v>
      </c>
      <c r="C9" s="9"/>
      <c r="D9" s="9"/>
      <c r="E9" s="9"/>
      <c r="F9" s="9"/>
      <c r="G9" s="10">
        <f>+'[2]Water Operations'!G11</f>
        <v>0</v>
      </c>
      <c r="H9" s="10"/>
      <c r="I9" s="12"/>
      <c r="J9" s="9"/>
      <c r="K9" s="9"/>
    </row>
    <row r="10" spans="1:13" x14ac:dyDescent="0.2">
      <c r="A10" s="2"/>
      <c r="B10" s="2" t="s">
        <v>9</v>
      </c>
      <c r="C10" s="9"/>
      <c r="D10" s="9"/>
      <c r="E10" s="9">
        <f>+'[2]Land Operations'!C13</f>
        <v>2319</v>
      </c>
      <c r="F10" s="9"/>
      <c r="G10" s="9">
        <f>+'[1]Land Operations'!G13</f>
        <v>1449</v>
      </c>
      <c r="H10" s="9"/>
      <c r="I10" s="3" t="s">
        <v>10</v>
      </c>
      <c r="J10" s="9"/>
      <c r="K10" s="9"/>
    </row>
    <row r="11" spans="1:13" x14ac:dyDescent="0.2">
      <c r="A11" s="1"/>
      <c r="B11" s="2" t="s">
        <v>11</v>
      </c>
      <c r="C11" s="9"/>
      <c r="D11" s="9"/>
      <c r="E11" s="9">
        <v>60267</v>
      </c>
      <c r="F11" s="9"/>
      <c r="G11" s="9">
        <f>+'[2]Water Operations'!G9</f>
        <v>60267</v>
      </c>
      <c r="H11" s="9"/>
    </row>
    <row r="12" spans="1:13" ht="11.25" hidden="1" customHeight="1" x14ac:dyDescent="0.2">
      <c r="A12" s="1"/>
      <c r="B12" s="2" t="s">
        <v>12</v>
      </c>
      <c r="C12" s="9"/>
      <c r="D12" s="9"/>
      <c r="E12" s="9"/>
      <c r="F12" s="9"/>
      <c r="G12" s="13"/>
      <c r="H12" s="13"/>
      <c r="I12" s="9"/>
      <c r="L12" s="14"/>
    </row>
    <row r="13" spans="1:13" hidden="1" x14ac:dyDescent="0.2">
      <c r="A13" s="1"/>
      <c r="B13" s="2" t="s">
        <v>13</v>
      </c>
      <c r="C13" s="9"/>
      <c r="D13" s="9"/>
      <c r="E13" s="9"/>
      <c r="F13" s="9"/>
      <c r="G13" s="15"/>
      <c r="H13" s="15"/>
      <c r="L13" s="16"/>
      <c r="M13" s="16"/>
    </row>
    <row r="14" spans="1:13" hidden="1" x14ac:dyDescent="0.2">
      <c r="A14" s="1"/>
      <c r="B14" s="2" t="s">
        <v>14</v>
      </c>
      <c r="C14" s="9"/>
      <c r="D14" s="9"/>
      <c r="E14" s="9"/>
      <c r="F14" s="9"/>
      <c r="G14" s="9"/>
      <c r="H14" s="9"/>
      <c r="L14" s="9"/>
      <c r="M14" s="17"/>
    </row>
    <row r="15" spans="1:13" x14ac:dyDescent="0.2">
      <c r="A15" s="1"/>
      <c r="B15" s="2" t="s">
        <v>15</v>
      </c>
      <c r="C15" s="9"/>
      <c r="D15" s="9"/>
      <c r="E15" s="13">
        <v>293476</v>
      </c>
      <c r="F15" s="9"/>
      <c r="G15" s="9">
        <v>337702.73</v>
      </c>
      <c r="H15" s="3" t="s">
        <v>16</v>
      </c>
      <c r="I15" s="18">
        <f>+'[1]Water Operations'!G11+'[1]Water Operations'!G12+'[1]Water Operations'!G13+'[1]Water Operations'!G14+'[1]Water Operations'!G17+'[1]Water Operations'!G18+'[1]Water Operations'!G19+'[1]Water Operations'!G20+'[1]Water Operations'!G37+'[1]Water Operations'!G38+'[1]Water Operations'!G39+'[1]Water Operations'!G40+'[1]Water Operations'!G41+'[1]Water Operations'!G46+'[1]Water Operations'!G47+'[1]Water Operations'!G48+'[1]Water Operations'!G51+'[1]Water Operations'!G52+'[1]Water Operations'!G53+'[1]Water Operations'!G56+'[1]Water Operations'!G57+'[1]Water Operations'!G58+'[1]Water Operations'!G59+'[1]Water Operations'!G60+'[1]Water Operations'!G61+'[1]Land Operations'!G11+'[1]Land Operations'!G12+'[1]Land Operations'!G14+'[1]Special Projects'!G10+'[1]Special Projects'!G15+'[1]Special Projects'!G16</f>
        <v>337702.73</v>
      </c>
      <c r="L15" s="9"/>
      <c r="M15" s="17"/>
    </row>
    <row r="16" spans="1:13" x14ac:dyDescent="0.2">
      <c r="A16" s="1"/>
      <c r="B16" s="2" t="s">
        <v>17</v>
      </c>
      <c r="C16" s="9"/>
      <c r="D16" s="9"/>
      <c r="E16" s="13">
        <v>75000</v>
      </c>
      <c r="F16" s="9"/>
      <c r="G16" s="9">
        <f>+'[1]capital '!F16</f>
        <v>24500</v>
      </c>
      <c r="I16" s="19"/>
      <c r="L16" s="9"/>
      <c r="M16" s="17"/>
    </row>
    <row r="17" spans="1:13" x14ac:dyDescent="0.2">
      <c r="A17" s="1"/>
      <c r="B17" s="2" t="s">
        <v>18</v>
      </c>
      <c r="C17" s="9"/>
      <c r="D17" s="9"/>
      <c r="E17" s="13"/>
      <c r="F17" s="9"/>
      <c r="G17" s="9">
        <f>+'[1]capital '!F17+'[1]capital '!F18</f>
        <v>149329</v>
      </c>
      <c r="I17" s="19"/>
      <c r="L17" s="9"/>
      <c r="M17" s="17"/>
    </row>
    <row r="18" spans="1:13" x14ac:dyDescent="0.2">
      <c r="A18" s="1"/>
      <c r="B18" s="2" t="s">
        <v>19</v>
      </c>
      <c r="C18" s="9"/>
      <c r="D18" s="9"/>
      <c r="E18" s="13">
        <v>50000</v>
      </c>
      <c r="F18" s="9"/>
      <c r="G18" s="9">
        <f>+'[1]capital '!F14+'[1]capital '!F15+'[1]capital '!F19</f>
        <v>154329</v>
      </c>
      <c r="H18" s="20">
        <f>+'[1]Water Operations'!G11+'[1]Water Operations'!G12+'[1]Water Operations'!G13+'[1]Water Operations'!G14+'[1]Water Operations'!G17+'[1]Water Operations'!G18+'[1]Water Operations'!G19+'[1]Water Operations'!G20+'[1]Water Operations'!G37+'[1]Water Operations'!G38+'[1]Water Operations'!G39+'[1]Water Operations'!G40+'[1]Water Operations'!G41+'[1]Water Operations'!G46+'[1]Water Operations'!G47+'[1]Water Operations'!G48+'[1]Water Operations'!G49+'[1]Water Operations'!G51+'[1]Water Operations'!G52+'[1]Water Operations'!G53+'[1]Water Operations'!G56+'[1]Water Operations'!G57+'[1]Water Operations'!G58+'[1]Water Operations'!G59+'[1]Water Operations'!G60+'[1]Water Operations'!G61+'[1]Land Operations'!G11+'[1]Land Operations'!G12+'[1]Land Operations'!G14+'[1]Special Projects'!G10+'[1]Special Projects'!G15+'[1]Special Projects'!G16</f>
        <v>337702.73</v>
      </c>
      <c r="I18" s="19"/>
      <c r="L18" s="9"/>
      <c r="M18" s="17"/>
    </row>
    <row r="19" spans="1:13" ht="15" x14ac:dyDescent="0.25">
      <c r="A19" s="1"/>
      <c r="B19" s="2"/>
      <c r="C19" s="9"/>
      <c r="D19" s="9"/>
      <c r="E19" s="9"/>
      <c r="F19" s="9"/>
      <c r="G19" s="9"/>
      <c r="H19" s="9"/>
      <c r="L19" s="9"/>
      <c r="M19" s="21"/>
    </row>
    <row r="20" spans="1:13" x14ac:dyDescent="0.2">
      <c r="A20" s="1"/>
      <c r="B20" s="22" t="s">
        <v>20</v>
      </c>
      <c r="C20" s="23"/>
      <c r="D20" s="23"/>
      <c r="E20" s="23">
        <f>SUM(E7:E19)</f>
        <v>1226129</v>
      </c>
      <c r="F20" s="23">
        <f>SUM(F7:F19)</f>
        <v>0</v>
      </c>
      <c r="G20" s="23">
        <f>SUM(G7:G19)</f>
        <v>1494743.73</v>
      </c>
      <c r="H20" s="24"/>
      <c r="I20" s="9"/>
    </row>
    <row r="21" spans="1:13" x14ac:dyDescent="0.2">
      <c r="A21" s="1"/>
      <c r="B21" s="1"/>
      <c r="C21" s="9"/>
      <c r="E21" s="9"/>
      <c r="F21" s="9"/>
      <c r="G21" s="9"/>
      <c r="H21" s="9"/>
    </row>
    <row r="22" spans="1:13" x14ac:dyDescent="0.2">
      <c r="A22" s="1" t="s">
        <v>21</v>
      </c>
      <c r="B22" s="1"/>
      <c r="C22" s="9"/>
      <c r="E22" s="9"/>
      <c r="F22" s="9"/>
      <c r="G22" s="9"/>
      <c r="H22" s="9">
        <f>+G32-G20</f>
        <v>0.21399200009182096</v>
      </c>
      <c r="I22" s="14"/>
      <c r="J22" s="18">
        <f>+'[1]capital '!F20+'[1]Special Projects'!G18+'[1]Land Operations'!G16+'[1]Water Operations'!G62</f>
        <v>1494743.73</v>
      </c>
    </row>
    <row r="23" spans="1:13" x14ac:dyDescent="0.2">
      <c r="A23" s="1"/>
      <c r="B23" s="2"/>
      <c r="C23" s="9"/>
      <c r="E23" s="9"/>
      <c r="F23" s="9"/>
      <c r="G23" s="9"/>
      <c r="H23" s="9"/>
      <c r="I23" s="14"/>
    </row>
    <row r="24" spans="1:13" x14ac:dyDescent="0.2">
      <c r="A24" s="2"/>
      <c r="B24" s="2" t="s">
        <v>22</v>
      </c>
      <c r="C24" s="9"/>
      <c r="D24" s="9"/>
      <c r="E24" s="9">
        <v>884651</v>
      </c>
      <c r="F24" s="9"/>
      <c r="G24" s="9">
        <f>+'[1]Water Operations'!G152</f>
        <v>971107.64172533341</v>
      </c>
      <c r="H24" s="9"/>
      <c r="I24" s="9"/>
      <c r="L24" s="25"/>
    </row>
    <row r="25" spans="1:13" x14ac:dyDescent="0.2">
      <c r="A25" s="2"/>
      <c r="B25" s="2" t="s">
        <v>23</v>
      </c>
      <c r="C25" s="9"/>
      <c r="D25" s="9"/>
      <c r="E25" s="9">
        <v>27950</v>
      </c>
      <c r="F25" s="9"/>
      <c r="G25" s="9">
        <f>+'[1]Land Operations'!G27</f>
        <v>28127</v>
      </c>
      <c r="H25" s="9"/>
      <c r="J25" s="15"/>
      <c r="L25" s="26"/>
    </row>
    <row r="26" spans="1:13" x14ac:dyDescent="0.2">
      <c r="A26" s="2"/>
      <c r="B26" s="11" t="s">
        <v>24</v>
      </c>
      <c r="C26" s="9"/>
      <c r="D26" s="9"/>
      <c r="E26" s="9">
        <v>70941</v>
      </c>
      <c r="F26" s="9"/>
      <c r="G26" s="9">
        <f>+'[1]Special Projects'!G53</f>
        <v>74909.30226666668</v>
      </c>
      <c r="H26" s="9"/>
    </row>
    <row r="27" spans="1:13" x14ac:dyDescent="0.2">
      <c r="A27" s="2"/>
      <c r="B27" s="11" t="s">
        <v>25</v>
      </c>
      <c r="C27" s="9"/>
      <c r="D27" s="9"/>
      <c r="E27" s="9"/>
      <c r="F27" s="9"/>
      <c r="G27" s="9">
        <f>+'[1]capital '!F40+'[1]capital '!F39+'[1]capital '!F32</f>
        <v>15000</v>
      </c>
      <c r="H27" s="9"/>
    </row>
    <row r="28" spans="1:13" x14ac:dyDescent="0.2">
      <c r="A28" s="2"/>
      <c r="B28" s="11" t="s">
        <v>26</v>
      </c>
      <c r="C28" s="9"/>
      <c r="D28" s="9"/>
      <c r="E28" s="9">
        <v>92587</v>
      </c>
      <c r="F28" s="9"/>
      <c r="G28" s="9">
        <f>+'[1]capital '!F27+'[1]capital '!F28</f>
        <v>57942</v>
      </c>
      <c r="H28" s="9"/>
    </row>
    <row r="29" spans="1:13" x14ac:dyDescent="0.2">
      <c r="A29" s="2"/>
      <c r="B29" s="11" t="s">
        <v>27</v>
      </c>
      <c r="C29" s="9"/>
      <c r="D29" s="9"/>
      <c r="E29" s="9">
        <v>150000</v>
      </c>
      <c r="F29" s="9"/>
      <c r="G29" s="9">
        <f>+'[1]capital '!F30+'[1]capital '!F31</f>
        <v>49000</v>
      </c>
      <c r="H29" s="9"/>
    </row>
    <row r="30" spans="1:13" x14ac:dyDescent="0.2">
      <c r="A30" s="2"/>
      <c r="B30" s="2" t="s">
        <v>18</v>
      </c>
      <c r="C30" s="9"/>
      <c r="D30" s="9"/>
      <c r="E30" s="9"/>
      <c r="F30" s="9"/>
      <c r="G30" s="9">
        <f>+'[1]capital '!F37+'[1]capital '!F38</f>
        <v>298658</v>
      </c>
      <c r="H30" s="9"/>
    </row>
    <row r="31" spans="1:13" x14ac:dyDescent="0.2">
      <c r="A31" s="2"/>
      <c r="B31" s="2"/>
      <c r="C31" s="9"/>
      <c r="D31" s="9"/>
      <c r="E31" s="9"/>
      <c r="F31" s="9"/>
      <c r="G31" s="9"/>
      <c r="H31" s="9"/>
    </row>
    <row r="32" spans="1:13" x14ac:dyDescent="0.2">
      <c r="A32" s="2"/>
      <c r="B32" s="22" t="s">
        <v>28</v>
      </c>
      <c r="C32" s="23"/>
      <c r="D32" s="23"/>
      <c r="E32" s="23">
        <f>SUM(E24:E30)</f>
        <v>1226129</v>
      </c>
      <c r="F32" s="23">
        <f>SUM(F24:F30)</f>
        <v>0</v>
      </c>
      <c r="G32" s="23">
        <f>SUM(G24:G30)</f>
        <v>1494743.9439920001</v>
      </c>
      <c r="H32" s="24">
        <f>+G20-G32</f>
        <v>-0.21399200009182096</v>
      </c>
      <c r="I32" s="27"/>
    </row>
    <row r="33" spans="1:13" x14ac:dyDescent="0.2">
      <c r="A33" s="2"/>
      <c r="B33" s="2"/>
      <c r="D33" s="28"/>
      <c r="E33" s="28"/>
      <c r="F33" s="29"/>
      <c r="G33" s="30"/>
      <c r="H33" s="31"/>
      <c r="I33" s="31"/>
    </row>
    <row r="34" spans="1:13" ht="15" x14ac:dyDescent="0.25">
      <c r="A34" s="5" t="s">
        <v>29</v>
      </c>
      <c r="B34" s="32"/>
      <c r="C34" s="33">
        <f>+B38-B37</f>
        <v>22100</v>
      </c>
      <c r="D34" s="13"/>
      <c r="E34" s="34"/>
      <c r="F34" s="34"/>
      <c r="G34" s="13"/>
      <c r="H34" s="13">
        <f>+G32-G20</f>
        <v>0.21399200009182096</v>
      </c>
      <c r="I34" s="13"/>
    </row>
    <row r="35" spans="1:13" ht="15" x14ac:dyDescent="0.25">
      <c r="A35" s="5" t="s">
        <v>30</v>
      </c>
      <c r="B35" s="32"/>
      <c r="C35" s="35">
        <f>+C34/B37</f>
        <v>2.9661761962347009E-2</v>
      </c>
      <c r="D35" s="36"/>
      <c r="E35" s="34"/>
      <c r="F35" s="34"/>
      <c r="G35" s="13"/>
      <c r="H35" s="17"/>
      <c r="I35" s="13"/>
    </row>
    <row r="36" spans="1:13" x14ac:dyDescent="0.2">
      <c r="D36" s="17"/>
      <c r="E36" s="9"/>
      <c r="F36" s="9"/>
      <c r="G36" s="17"/>
      <c r="H36" s="17"/>
      <c r="I36" s="13"/>
    </row>
    <row r="37" spans="1:13" x14ac:dyDescent="0.2">
      <c r="A37" s="37" t="s">
        <v>31</v>
      </c>
      <c r="B37" s="16">
        <f>+E7+E8</f>
        <v>745067</v>
      </c>
      <c r="C37" s="38"/>
      <c r="D37" s="13"/>
      <c r="E37" s="9"/>
      <c r="F37" s="9"/>
      <c r="G37" s="13"/>
      <c r="H37" s="13"/>
      <c r="I37" s="13"/>
    </row>
    <row r="38" spans="1:13" x14ac:dyDescent="0.2">
      <c r="A38" s="37" t="s">
        <v>32</v>
      </c>
      <c r="B38" s="16">
        <f>+G7+G8</f>
        <v>767167</v>
      </c>
      <c r="C38" s="16"/>
      <c r="F38" s="9"/>
      <c r="G38" s="9"/>
      <c r="H38" s="9"/>
      <c r="I38" s="13"/>
    </row>
    <row r="39" spans="1:13" x14ac:dyDescent="0.2">
      <c r="A39" s="17"/>
      <c r="B39" s="9"/>
      <c r="F39" s="9"/>
      <c r="G39" s="17"/>
      <c r="H39" s="17"/>
      <c r="I39" s="13"/>
      <c r="L39" s="39"/>
      <c r="M39" s="9"/>
    </row>
    <row r="40" spans="1:13" x14ac:dyDescent="0.2">
      <c r="D40" s="17"/>
      <c r="E40" s="9"/>
      <c r="F40" s="9"/>
      <c r="G40" s="40"/>
      <c r="H40" s="40"/>
      <c r="I40" s="13"/>
      <c r="L40" s="13"/>
      <c r="M40" s="36"/>
    </row>
    <row r="41" spans="1:13" x14ac:dyDescent="0.2">
      <c r="D41" s="37"/>
      <c r="E41" s="9"/>
      <c r="G41" s="37"/>
      <c r="H41" s="37"/>
      <c r="I41" s="16"/>
    </row>
    <row r="42" spans="1:13" ht="15" x14ac:dyDescent="0.25">
      <c r="A42" s="41"/>
      <c r="B42" s="42"/>
      <c r="C42" s="42"/>
      <c r="G42" s="14"/>
      <c r="H42" s="14"/>
    </row>
    <row r="43" spans="1:13" ht="15" x14ac:dyDescent="0.25">
      <c r="A43" s="41"/>
      <c r="B43" s="42"/>
      <c r="C43" s="34"/>
      <c r="I43" s="25"/>
      <c r="J43" s="25"/>
    </row>
    <row r="44" spans="1:13" ht="14.25" x14ac:dyDescent="0.2">
      <c r="A44" s="42"/>
      <c r="B44" s="42"/>
      <c r="C44" s="34"/>
    </row>
    <row r="45" spans="1:13" ht="14.25" x14ac:dyDescent="0.2">
      <c r="A45" s="43"/>
      <c r="B45" s="44"/>
      <c r="C45" s="44"/>
      <c r="E45" s="25"/>
    </row>
    <row r="46" spans="1:13" ht="14.25" x14ac:dyDescent="0.2">
      <c r="A46" s="43"/>
      <c r="C46" s="44"/>
      <c r="E46" s="25"/>
      <c r="F46" s="9"/>
      <c r="G46" s="14"/>
      <c r="H46" s="14"/>
      <c r="I46" s="25"/>
      <c r="J46" s="45"/>
    </row>
    <row r="47" spans="1:13" ht="14.25" x14ac:dyDescent="0.2">
      <c r="A47" s="43"/>
      <c r="C47" s="44"/>
      <c r="L47" s="9"/>
    </row>
    <row r="48" spans="1:13" ht="14.25" x14ac:dyDescent="0.2">
      <c r="A48" s="43"/>
      <c r="C48" s="36"/>
      <c r="E48" s="46"/>
      <c r="L48" s="36"/>
    </row>
    <row r="49" spans="1:3" ht="14.25" x14ac:dyDescent="0.2">
      <c r="A49" s="42"/>
      <c r="B49" s="42"/>
      <c r="C49" s="34"/>
    </row>
    <row r="50" spans="1:3" ht="14.25" x14ac:dyDescent="0.2">
      <c r="A50" s="42"/>
      <c r="B50" s="42"/>
      <c r="C50" s="34"/>
    </row>
    <row r="51" spans="1:3" ht="14.25" x14ac:dyDescent="0.2">
      <c r="A51" s="42"/>
      <c r="B51" s="42"/>
      <c r="C51" s="42"/>
    </row>
  </sheetData>
  <mergeCells count="2">
    <mergeCell ref="D33:E33"/>
    <mergeCell ref="G33:I33"/>
  </mergeCells>
  <pageMargins left="0.7" right="0.7" top="0.75" bottom="0.75" header="0.3" footer="0.3"/>
  <pageSetup scale="83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O236"/>
  <sheetViews>
    <sheetView topLeftCell="B1" zoomScale="90" zoomScaleNormal="90" workbookViewId="0">
      <pane ySplit="8" topLeftCell="A60" activePane="bottomLeft" state="frozen"/>
      <selection pane="bottomLeft" activeCell="G119" sqref="G119"/>
    </sheetView>
  </sheetViews>
  <sheetFormatPr defaultRowHeight="12.75" x14ac:dyDescent="0.2"/>
  <cols>
    <col min="1" max="1" width="13" style="49" customWidth="1"/>
    <col min="2" max="2" width="50.7109375" style="49" customWidth="1"/>
    <col min="3" max="4" width="13.7109375" style="49" customWidth="1"/>
    <col min="5" max="5" width="8.7109375" style="49" customWidth="1"/>
    <col min="6" max="6" width="13.7109375" style="49" customWidth="1"/>
    <col min="7" max="7" width="15" style="49" customWidth="1"/>
    <col min="8" max="8" width="1.5703125" style="49" customWidth="1"/>
    <col min="9" max="9" width="43.85546875" style="49" customWidth="1"/>
    <col min="10" max="10" width="13.5703125" style="49" customWidth="1"/>
    <col min="11" max="11" width="11.85546875" style="49" customWidth="1"/>
    <col min="12" max="12" width="17.28515625" style="49" customWidth="1"/>
    <col min="13" max="13" width="17.42578125" style="49" bestFit="1" customWidth="1"/>
    <col min="14" max="16384" width="9.140625" style="49"/>
  </cols>
  <sheetData>
    <row r="1" spans="1:12" x14ac:dyDescent="0.2">
      <c r="A1" s="47" t="s">
        <v>33</v>
      </c>
      <c r="B1" s="48"/>
      <c r="C1" s="48"/>
      <c r="D1" s="48"/>
      <c r="E1" s="48"/>
      <c r="F1" s="48"/>
      <c r="G1" s="48"/>
    </row>
    <row r="2" spans="1:12" x14ac:dyDescent="0.2">
      <c r="A2" s="50"/>
      <c r="B2" s="51"/>
      <c r="K2" s="52"/>
    </row>
    <row r="3" spans="1:12" x14ac:dyDescent="0.2">
      <c r="A3" s="47" t="s">
        <v>34</v>
      </c>
      <c r="B3" s="48"/>
      <c r="C3" s="48"/>
      <c r="D3" s="48"/>
      <c r="E3" s="48"/>
      <c r="F3" s="48"/>
      <c r="G3" s="48"/>
    </row>
    <row r="4" spans="1:12" ht="4.5" customHeight="1" x14ac:dyDescent="0.2">
      <c r="A4" s="50"/>
    </row>
    <row r="5" spans="1:12" x14ac:dyDescent="0.2">
      <c r="A5" s="47" t="s">
        <v>22</v>
      </c>
      <c r="B5" s="48"/>
      <c r="C5" s="48"/>
      <c r="D5" s="48"/>
      <c r="E5" s="48"/>
      <c r="F5" s="48"/>
      <c r="G5" s="48"/>
    </row>
    <row r="6" spans="1:12" x14ac:dyDescent="0.2">
      <c r="A6" s="50"/>
      <c r="B6" s="53" t="s">
        <v>35</v>
      </c>
      <c r="I6" s="54"/>
    </row>
    <row r="7" spans="1:12" ht="25.5" customHeight="1" x14ac:dyDescent="0.2">
      <c r="A7" s="50" t="s">
        <v>5</v>
      </c>
      <c r="C7" s="54">
        <v>2022</v>
      </c>
      <c r="D7" s="54">
        <v>2022</v>
      </c>
      <c r="E7" s="55" t="s">
        <v>36</v>
      </c>
      <c r="F7" s="54">
        <v>2022</v>
      </c>
      <c r="G7" s="54">
        <v>2023</v>
      </c>
      <c r="I7" s="54"/>
    </row>
    <row r="8" spans="1:12" ht="13.5" thickBot="1" x14ac:dyDescent="0.25">
      <c r="A8" s="56" t="s">
        <v>37</v>
      </c>
      <c r="B8" s="56" t="s">
        <v>38</v>
      </c>
      <c r="C8" s="57" t="s">
        <v>2</v>
      </c>
      <c r="D8" s="57" t="s">
        <v>39</v>
      </c>
      <c r="E8" s="58"/>
      <c r="F8" s="57" t="s">
        <v>40</v>
      </c>
      <c r="G8" s="57" t="s">
        <v>2</v>
      </c>
      <c r="I8" s="59" t="s">
        <v>41</v>
      </c>
      <c r="J8" s="60"/>
    </row>
    <row r="9" spans="1:12" x14ac:dyDescent="0.2">
      <c r="A9" s="61" t="s">
        <v>42</v>
      </c>
      <c r="B9" s="61" t="s">
        <v>43</v>
      </c>
      <c r="C9" s="62">
        <f>VLOOKUP(A9,'[1]2013 WORKSHEET'!$A$7:$E$611,3,FALSE)</f>
        <v>60267</v>
      </c>
      <c r="D9" s="62">
        <f>VLOOKUP(A9,'[1]2012 Actuals'!$A$1:$L$1231,9,FALSE)</f>
        <v>0</v>
      </c>
      <c r="E9" s="63">
        <f>+D9/C9</f>
        <v>0</v>
      </c>
      <c r="F9" s="62">
        <v>60267</v>
      </c>
      <c r="G9" s="64">
        <v>60267</v>
      </c>
      <c r="I9" s="65"/>
      <c r="J9" s="62"/>
    </row>
    <row r="10" spans="1:12" x14ac:dyDescent="0.2">
      <c r="A10" s="61" t="s">
        <v>44</v>
      </c>
      <c r="B10" s="61" t="s">
        <v>45</v>
      </c>
      <c r="C10" s="62">
        <f>VLOOKUP(A10,'[1]2013 WORKSHEET'!$A$7:$E$611,3,FALSE)</f>
        <v>612109</v>
      </c>
      <c r="D10" s="62">
        <f>VLOOKUP(A10,'[1]2012 Actuals'!$A$1:$L$1231,9,FALSE)</f>
        <v>604287.21</v>
      </c>
      <c r="E10" s="63">
        <f t="shared" ref="E10:E20" si="0">+D10/C10</f>
        <v>0.98722157328188276</v>
      </c>
      <c r="F10" s="62">
        <v>612109</v>
      </c>
      <c r="G10" s="64">
        <v>658014</v>
      </c>
      <c r="I10" s="66"/>
      <c r="J10" s="67"/>
    </row>
    <row r="11" spans="1:12" ht="15" x14ac:dyDescent="0.25">
      <c r="A11" s="61" t="s">
        <v>46</v>
      </c>
      <c r="B11" s="68" t="s">
        <v>47</v>
      </c>
      <c r="C11" s="62">
        <f>VLOOKUP(A11,'[1]2013 WORKSHEET'!$A$7:$E$611,3,FALSE)</f>
        <v>4000</v>
      </c>
      <c r="D11" s="62">
        <v>0</v>
      </c>
      <c r="E11" s="63">
        <f t="shared" si="0"/>
        <v>0</v>
      </c>
      <c r="F11" s="62">
        <v>4000</v>
      </c>
      <c r="G11" s="69">
        <v>4000</v>
      </c>
      <c r="I11" s="70"/>
    </row>
    <row r="12" spans="1:12" ht="15" x14ac:dyDescent="0.25">
      <c r="A12" s="68" t="s">
        <v>48</v>
      </c>
      <c r="B12" s="71" t="s">
        <v>49</v>
      </c>
      <c r="C12" s="62">
        <f>VLOOKUP(A12,'[1]2013 WORKSHEET'!$A$7:$E$611,3,FALSE)</f>
        <v>16000</v>
      </c>
      <c r="D12" s="62">
        <v>21545</v>
      </c>
      <c r="E12" s="72">
        <f t="shared" si="0"/>
        <v>1.3465625000000001</v>
      </c>
      <c r="F12" s="70">
        <v>21545</v>
      </c>
      <c r="G12" s="73">
        <v>17714</v>
      </c>
      <c r="H12" s="74"/>
      <c r="I12" s="75" t="s">
        <v>50</v>
      </c>
      <c r="J12" s="76"/>
    </row>
    <row r="13" spans="1:12" ht="15" x14ac:dyDescent="0.25">
      <c r="A13" s="77" t="s">
        <v>51</v>
      </c>
      <c r="B13" s="71" t="s">
        <v>52</v>
      </c>
      <c r="C13" s="62">
        <f>VLOOKUP(A13,'[1]2013 WORKSHEET'!$A$7:$E$611,3,FALSE)</f>
        <v>15800</v>
      </c>
      <c r="D13" s="70">
        <f>VLOOKUP(A13,'[1]2012 Actuals'!$A$1:$L$1231,9,FALSE)</f>
        <v>9096.2999999999993</v>
      </c>
      <c r="E13" s="63">
        <f t="shared" si="0"/>
        <v>0.57571518987341763</v>
      </c>
      <c r="F13" s="70">
        <f>+D13*2</f>
        <v>18192.599999999999</v>
      </c>
      <c r="G13" s="69">
        <v>18193</v>
      </c>
      <c r="I13" s="66"/>
      <c r="J13" s="76"/>
      <c r="L13" s="78"/>
    </row>
    <row r="14" spans="1:12" ht="15" x14ac:dyDescent="0.25">
      <c r="A14" s="61" t="s">
        <v>53</v>
      </c>
      <c r="B14" s="61" t="s">
        <v>54</v>
      </c>
      <c r="C14" s="62">
        <f>VLOOKUP(A14,'[1]2013 WORKSHEET'!$A$7:$E$611,3,FALSE)</f>
        <v>7530.14</v>
      </c>
      <c r="D14" s="62">
        <f>VLOOKUP(A14,'[1]2012 Actuals'!$A$1:$L$1231,9,FALSE)</f>
        <v>0</v>
      </c>
      <c r="E14" s="63">
        <f t="shared" si="0"/>
        <v>0</v>
      </c>
      <c r="F14" s="70">
        <v>7530</v>
      </c>
      <c r="G14" s="69">
        <v>7985.66</v>
      </c>
      <c r="I14" s="66" t="s">
        <v>55</v>
      </c>
      <c r="J14" s="76"/>
    </row>
    <row r="15" spans="1:12" hidden="1" x14ac:dyDescent="0.2">
      <c r="A15" s="68" t="s">
        <v>56</v>
      </c>
      <c r="B15" s="68" t="s">
        <v>57</v>
      </c>
      <c r="C15" s="62"/>
      <c r="D15" s="62"/>
      <c r="E15" s="63"/>
      <c r="F15" s="62"/>
      <c r="G15" s="64"/>
      <c r="I15" s="66"/>
      <c r="J15" s="62"/>
    </row>
    <row r="16" spans="1:12" hidden="1" x14ac:dyDescent="0.2">
      <c r="A16" s="61" t="s">
        <v>58</v>
      </c>
      <c r="B16" s="77" t="s">
        <v>59</v>
      </c>
      <c r="C16" s="62"/>
      <c r="D16" s="62"/>
      <c r="E16" s="63"/>
      <c r="F16" s="62"/>
      <c r="G16" s="64"/>
      <c r="I16" s="66"/>
      <c r="J16" s="62"/>
    </row>
    <row r="17" spans="1:15" ht="15" x14ac:dyDescent="0.25">
      <c r="A17" s="61" t="s">
        <v>60</v>
      </c>
      <c r="B17" s="61" t="s">
        <v>61</v>
      </c>
      <c r="C17" s="62">
        <f>VLOOKUP(A17,'[1]2013 WORKSHEET'!$A$7:$E$611,3,FALSE)</f>
        <v>3600</v>
      </c>
      <c r="D17" s="62">
        <f>VLOOKUP(A17,'[1]2012 Actuals'!$A$1:$L$1231,9,FALSE)</f>
        <v>3600</v>
      </c>
      <c r="E17" s="63">
        <f t="shared" si="0"/>
        <v>1</v>
      </c>
      <c r="F17" s="62">
        <v>3600</v>
      </c>
      <c r="G17" s="69">
        <v>3600</v>
      </c>
      <c r="I17" s="66"/>
      <c r="J17" s="76"/>
    </row>
    <row r="18" spans="1:15" ht="15" x14ac:dyDescent="0.25">
      <c r="A18" s="61" t="s">
        <v>62</v>
      </c>
      <c r="B18" s="61" t="s">
        <v>63</v>
      </c>
      <c r="C18" s="62">
        <f>VLOOKUP(A18,'[1]2013 WORKSHEET'!$A$7:$E$611,3,FALSE)</f>
        <v>5665</v>
      </c>
      <c r="D18" s="62">
        <f>VLOOKUP(A18,'[1]2012 Actuals'!$A$1:$L$1231,9,FALSE)</f>
        <v>5665</v>
      </c>
      <c r="E18" s="63">
        <f t="shared" si="0"/>
        <v>1</v>
      </c>
      <c r="F18" s="62">
        <v>5665</v>
      </c>
      <c r="G18" s="69">
        <v>5836</v>
      </c>
      <c r="I18" s="78"/>
      <c r="J18" s="66"/>
    </row>
    <row r="19" spans="1:15" ht="15" x14ac:dyDescent="0.25">
      <c r="A19" s="61" t="s">
        <v>64</v>
      </c>
      <c r="B19" s="61" t="s">
        <v>65</v>
      </c>
      <c r="C19" s="62">
        <f>VLOOKUP(A19,'[1]2013 WORKSHEET'!$A$7:$E$611,3,FALSE)</f>
        <v>100</v>
      </c>
      <c r="D19" s="62">
        <f>VLOOKUP(A19,'[1]2012 Actuals'!$A$1:$L$1231,9,FALSE)</f>
        <v>6714.82</v>
      </c>
      <c r="E19" s="63">
        <f t="shared" si="0"/>
        <v>67.148200000000003</v>
      </c>
      <c r="F19" s="70">
        <v>6715</v>
      </c>
      <c r="G19" s="69">
        <v>500</v>
      </c>
      <c r="I19" s="79"/>
      <c r="J19" s="76"/>
    </row>
    <row r="20" spans="1:15" ht="15" x14ac:dyDescent="0.25">
      <c r="A20" s="61" t="s">
        <v>66</v>
      </c>
      <c r="B20" s="61" t="s">
        <v>67</v>
      </c>
      <c r="C20" s="62">
        <f>VLOOKUP(A20,'[1]2013 WORKSHEET'!$A$7:$E$611,3,FALSE)</f>
        <v>5000</v>
      </c>
      <c r="D20" s="62">
        <f>VLOOKUP(A20,'[1]2012 Actuals'!$A$1:$L$1231,9,FALSE)</f>
        <v>7026.39</v>
      </c>
      <c r="E20" s="63">
        <f t="shared" si="0"/>
        <v>1.405278</v>
      </c>
      <c r="F20" s="80">
        <f>+D20/9*3+D20</f>
        <v>9368.52</v>
      </c>
      <c r="G20" s="69">
        <v>9400</v>
      </c>
      <c r="I20" s="66"/>
      <c r="J20" s="76"/>
    </row>
    <row r="21" spans="1:15" ht="15" hidden="1" x14ac:dyDescent="0.25">
      <c r="A21" s="61" t="s">
        <v>68</v>
      </c>
      <c r="B21" s="61" t="s">
        <v>69</v>
      </c>
      <c r="C21" s="81">
        <f>VLOOKUP(A21,'[1]2013 WORKSHEET'!$A$1:$E$616,3,FALSE)</f>
        <v>0</v>
      </c>
      <c r="D21" s="62" t="e">
        <f>VLOOKUP(A21,'[1]2012 Actuals'!#REF!,9,FALSE)</f>
        <v>#REF!</v>
      </c>
      <c r="E21" s="81"/>
      <c r="F21" s="62"/>
      <c r="G21" s="82"/>
      <c r="H21" s="66"/>
      <c r="J21" s="76"/>
    </row>
    <row r="22" spans="1:15" ht="15" hidden="1" x14ac:dyDescent="0.25">
      <c r="A22" s="61" t="s">
        <v>70</v>
      </c>
      <c r="B22" s="61" t="s">
        <v>71</v>
      </c>
      <c r="C22" s="81">
        <f>VLOOKUP(A22,'[1]2013 WORKSHEET'!$A$1:$E$616,3,FALSE)</f>
        <v>0</v>
      </c>
      <c r="D22" s="62" t="e">
        <f>VLOOKUP(A22,'[1]2012 Actuals'!#REF!,9,FALSE)</f>
        <v>#REF!</v>
      </c>
      <c r="E22" s="81"/>
      <c r="F22" s="62"/>
      <c r="G22" s="82"/>
      <c r="H22" s="66"/>
      <c r="J22" s="76"/>
    </row>
    <row r="23" spans="1:15" ht="15" hidden="1" x14ac:dyDescent="0.25">
      <c r="A23" s="68" t="s">
        <v>72</v>
      </c>
      <c r="B23" s="68" t="s">
        <v>73</v>
      </c>
      <c r="C23" s="81">
        <f>VLOOKUP(A23,'[1]2013 WORKSHEET'!$A$1:$E$616,3,FALSE)</f>
        <v>0</v>
      </c>
      <c r="D23" s="62" t="e">
        <f>VLOOKUP(A23,'[1]2012 Actuals'!#REF!,9,FALSE)</f>
        <v>#REF!</v>
      </c>
      <c r="E23" s="81"/>
      <c r="F23" s="62"/>
      <c r="G23" s="82"/>
      <c r="H23" s="66"/>
      <c r="J23" s="76"/>
    </row>
    <row r="24" spans="1:15" hidden="1" x14ac:dyDescent="0.2">
      <c r="A24" s="68" t="s">
        <v>74</v>
      </c>
      <c r="B24" s="68" t="s">
        <v>75</v>
      </c>
      <c r="C24" s="81">
        <f>VLOOKUP(A24,'[1]2013 WORKSHEET'!$A$1:$E$616,3,FALSE)</f>
        <v>0</v>
      </c>
      <c r="D24" s="62" t="e">
        <f>VLOOKUP(A24,'[1]2012 Actuals'!#REF!,9,FALSE)</f>
        <v>#REF!</v>
      </c>
      <c r="E24" s="81"/>
      <c r="F24" s="62"/>
      <c r="G24" s="82"/>
      <c r="H24" s="66"/>
      <c r="J24" s="62"/>
      <c r="K24" s="66"/>
    </row>
    <row r="25" spans="1:15" ht="15" hidden="1" x14ac:dyDescent="0.25">
      <c r="A25" s="68" t="s">
        <v>76</v>
      </c>
      <c r="B25" s="68" t="s">
        <v>77</v>
      </c>
      <c r="C25" s="81">
        <f>VLOOKUP(A25,'[1]2013 WORKSHEET'!$A$1:$E$616,3,FALSE)</f>
        <v>0</v>
      </c>
      <c r="D25" s="62" t="e">
        <f>VLOOKUP(A25,'[1]2012 Actuals'!#REF!,9,FALSE)</f>
        <v>#REF!</v>
      </c>
      <c r="E25" s="81"/>
      <c r="F25" s="62"/>
      <c r="G25" s="82"/>
      <c r="H25" s="66"/>
      <c r="I25" s="65"/>
      <c r="J25" s="76"/>
      <c r="K25" s="78"/>
    </row>
    <row r="26" spans="1:15" hidden="1" x14ac:dyDescent="0.2">
      <c r="A26" s="61" t="s">
        <v>78</v>
      </c>
      <c r="B26" s="61" t="s">
        <v>79</v>
      </c>
      <c r="C26" s="81">
        <f>VLOOKUP(A26,'[1]2013 WORKSHEET'!$A$1:$E$616,3,FALSE)</f>
        <v>0</v>
      </c>
      <c r="D26" s="62" t="e">
        <f>VLOOKUP(A26,'[1]2012 Actuals'!#REF!,9,FALSE)</f>
        <v>#REF!</v>
      </c>
      <c r="E26" s="81"/>
      <c r="F26" s="62"/>
      <c r="G26" s="82"/>
      <c r="H26" s="66"/>
      <c r="I26" s="65"/>
    </row>
    <row r="27" spans="1:15" hidden="1" x14ac:dyDescent="0.2">
      <c r="A27" s="68" t="s">
        <v>80</v>
      </c>
      <c r="B27" s="68" t="s">
        <v>81</v>
      </c>
      <c r="C27" s="81">
        <f>VLOOKUP(A27,'[1]2013 WORKSHEET'!$A$1:$E$616,3,FALSE)</f>
        <v>0</v>
      </c>
      <c r="D27" s="62" t="e">
        <f>VLOOKUP(A27,'[1]2012 Actuals'!#REF!,9,FALSE)</f>
        <v>#REF!</v>
      </c>
      <c r="E27" s="81"/>
      <c r="F27" s="62"/>
      <c r="G27" s="82"/>
      <c r="H27" s="66"/>
      <c r="I27" s="65"/>
      <c r="L27" s="65"/>
    </row>
    <row r="28" spans="1:15" hidden="1" x14ac:dyDescent="0.2">
      <c r="A28" s="68"/>
      <c r="B28" s="83" t="s">
        <v>82</v>
      </c>
      <c r="C28" s="81"/>
      <c r="D28" s="62"/>
      <c r="E28" s="81"/>
      <c r="F28" s="62"/>
      <c r="G28" s="82"/>
      <c r="H28" s="66"/>
      <c r="I28" s="65"/>
      <c r="J28" s="78"/>
      <c r="K28" s="78"/>
      <c r="L28" s="65"/>
    </row>
    <row r="29" spans="1:15" hidden="1" x14ac:dyDescent="0.2">
      <c r="A29" s="61" t="s">
        <v>83</v>
      </c>
      <c r="B29" s="61" t="s">
        <v>84</v>
      </c>
      <c r="C29" s="81">
        <f>VLOOKUP(A29,'[1]2013 WORKSHEET'!$A$1:$E$616,3,FALSE)</f>
        <v>0</v>
      </c>
      <c r="D29" s="62" t="e">
        <f>VLOOKUP(A29,'[1]2012 Actuals'!#REF!,9,FALSE)</f>
        <v>#REF!</v>
      </c>
      <c r="E29" s="81"/>
      <c r="F29" s="62"/>
      <c r="G29" s="82"/>
      <c r="H29" s="66"/>
      <c r="I29" s="66"/>
      <c r="J29" s="65"/>
    </row>
    <row r="30" spans="1:15" hidden="1" x14ac:dyDescent="0.2">
      <c r="A30" s="68" t="s">
        <v>85</v>
      </c>
      <c r="B30" s="68" t="s">
        <v>86</v>
      </c>
      <c r="C30" s="81">
        <f>VLOOKUP(A30,'[1]2013 WORKSHEET'!$A$1:$E$616,3,FALSE)</f>
        <v>0</v>
      </c>
      <c r="D30" s="62" t="e">
        <f>VLOOKUP(A30,'[1]2012 Actuals'!#REF!,9,FALSE)</f>
        <v>#REF!</v>
      </c>
      <c r="E30" s="81"/>
      <c r="F30" s="62"/>
      <c r="G30" s="82"/>
      <c r="H30" s="66"/>
    </row>
    <row r="31" spans="1:15" hidden="1" x14ac:dyDescent="0.2">
      <c r="A31" s="61" t="s">
        <v>87</v>
      </c>
      <c r="B31" s="61" t="s">
        <v>88</v>
      </c>
      <c r="C31" s="81">
        <f>VLOOKUP(A31,'[1]2013 WORKSHEET'!$A$1:$E$616,3,FALSE)</f>
        <v>0</v>
      </c>
      <c r="D31" s="62" t="e">
        <f>VLOOKUP(A31,'[1]2012 Actuals'!#REF!,9,FALSE)</f>
        <v>#REF!</v>
      </c>
      <c r="E31" s="81"/>
      <c r="F31" s="62"/>
      <c r="G31" s="82"/>
      <c r="H31" s="66"/>
    </row>
    <row r="32" spans="1:15" ht="15" hidden="1" x14ac:dyDescent="0.25">
      <c r="A32" s="61" t="s">
        <v>89</v>
      </c>
      <c r="B32" s="61" t="s">
        <v>90</v>
      </c>
      <c r="C32" s="81">
        <f>VLOOKUP(A32,'[1]2013 WORKSHEET'!$A$1:$E$616,3,FALSE)</f>
        <v>0</v>
      </c>
      <c r="D32" s="62" t="e">
        <f>VLOOKUP(A32,'[1]2012 Actuals'!#REF!,9,FALSE)</f>
        <v>#REF!</v>
      </c>
      <c r="E32" s="81"/>
      <c r="F32" s="62"/>
      <c r="G32" s="82"/>
      <c r="H32" s="66"/>
      <c r="J32" s="76"/>
      <c r="M32" s="84"/>
      <c r="O32" s="65"/>
    </row>
    <row r="33" spans="1:13" ht="15" hidden="1" x14ac:dyDescent="0.25">
      <c r="A33" s="61" t="s">
        <v>91</v>
      </c>
      <c r="B33" s="61" t="s">
        <v>92</v>
      </c>
      <c r="C33" s="81">
        <f>VLOOKUP(A33,'[1]2013 WORKSHEET'!$A$1:$E$616,3,FALSE)</f>
        <v>0</v>
      </c>
      <c r="D33" s="62" t="e">
        <f>VLOOKUP(A33,'[1]2012 Actuals'!#REF!,9,FALSE)</f>
        <v>#REF!</v>
      </c>
      <c r="E33" s="81"/>
      <c r="F33" s="62"/>
      <c r="G33" s="82"/>
      <c r="H33" s="66"/>
      <c r="J33" s="76"/>
      <c r="M33" s="85"/>
    </row>
    <row r="34" spans="1:13" ht="15" hidden="1" x14ac:dyDescent="0.25">
      <c r="A34" s="61" t="s">
        <v>93</v>
      </c>
      <c r="B34" s="61" t="s">
        <v>94</v>
      </c>
      <c r="C34" s="81">
        <f>VLOOKUP(A34,'[1]2013 WORKSHEET'!$A$1:$E$616,3,FALSE)</f>
        <v>0</v>
      </c>
      <c r="D34" s="62" t="e">
        <f>VLOOKUP(A34,'[1]2012 Actuals'!#REF!,9,FALSE)</f>
        <v>#REF!</v>
      </c>
      <c r="E34" s="81"/>
      <c r="F34" s="62"/>
      <c r="G34" s="82"/>
      <c r="H34" s="66"/>
      <c r="J34" s="76"/>
      <c r="M34" s="85"/>
    </row>
    <row r="35" spans="1:13" ht="13.5" hidden="1" customHeight="1" x14ac:dyDescent="0.2">
      <c r="A35" s="61" t="s">
        <v>95</v>
      </c>
      <c r="B35" s="61" t="s">
        <v>96</v>
      </c>
      <c r="C35" s="81">
        <f>VLOOKUP(A35,'[1]2013 WORKSHEET'!$A$1:$E$616,3,FALSE)</f>
        <v>0</v>
      </c>
      <c r="D35" s="62" t="e">
        <f>VLOOKUP(A35,'[1]2012 Actuals'!#REF!,9,FALSE)</f>
        <v>#REF!</v>
      </c>
      <c r="E35" s="81"/>
      <c r="F35" s="62"/>
      <c r="G35" s="82"/>
      <c r="H35" s="66"/>
      <c r="J35" s="86"/>
      <c r="L35" s="68"/>
      <c r="M35" s="85"/>
    </row>
    <row r="36" spans="1:13" ht="13.5" customHeight="1" x14ac:dyDescent="0.2">
      <c r="A36" s="87"/>
      <c r="B36" s="88" t="s">
        <v>97</v>
      </c>
      <c r="C36" s="89"/>
      <c r="D36" s="90"/>
      <c r="E36" s="90"/>
      <c r="F36" s="90"/>
      <c r="G36" s="91"/>
      <c r="H36" s="66"/>
      <c r="J36" s="86"/>
      <c r="L36" s="68"/>
      <c r="M36" s="85"/>
    </row>
    <row r="37" spans="1:13" ht="15" x14ac:dyDescent="0.25">
      <c r="A37" s="61" t="s">
        <v>98</v>
      </c>
      <c r="B37" s="61" t="s">
        <v>99</v>
      </c>
      <c r="C37" s="76">
        <f>VLOOKUP(A37,'[1]2013 WORKSHEET'!$A$1:$E$616,3,FALSE)</f>
        <v>26122</v>
      </c>
      <c r="D37" s="62">
        <f>VLOOKUP(A37,'[1]2012 Actuals'!$A$1:$L$1231,9,FALSE)</f>
        <v>13435</v>
      </c>
      <c r="E37" s="63">
        <f>+D37/C37</f>
        <v>0.51431743358088966</v>
      </c>
      <c r="F37" s="92">
        <f>850+D37</f>
        <v>14285</v>
      </c>
      <c r="G37" s="69">
        <v>24989</v>
      </c>
      <c r="H37" s="66"/>
      <c r="I37" s="78"/>
      <c r="J37" s="86"/>
      <c r="M37" s="85"/>
    </row>
    <row r="38" spans="1:13" ht="15" x14ac:dyDescent="0.25">
      <c r="A38" s="61" t="s">
        <v>100</v>
      </c>
      <c r="B38" s="61" t="s">
        <v>101</v>
      </c>
      <c r="C38" s="76">
        <f>VLOOKUP(A38,'[1]2013 WORKSHEET'!$A$1:$E$616,3,FALSE)</f>
        <v>1502</v>
      </c>
      <c r="D38" s="62">
        <f>VLOOKUP(A38,'[1]2012 Actuals'!$A$1:$L$1231,9,FALSE)</f>
        <v>1115</v>
      </c>
      <c r="E38" s="63">
        <f t="shared" ref="E38:E61" si="1">+D38/C38</f>
        <v>0.74234354194407459</v>
      </c>
      <c r="F38" s="92">
        <f>225+D38</f>
        <v>1340</v>
      </c>
      <c r="G38" s="69">
        <v>1530</v>
      </c>
      <c r="H38" s="66"/>
      <c r="I38" s="66"/>
      <c r="J38" s="86"/>
      <c r="M38" s="85"/>
    </row>
    <row r="39" spans="1:13" ht="15" x14ac:dyDescent="0.25">
      <c r="A39" s="61" t="s">
        <v>102</v>
      </c>
      <c r="B39" s="61" t="s">
        <v>103</v>
      </c>
      <c r="C39" s="76">
        <f>VLOOKUP(A39,'[1]2013 WORKSHEET'!$A$1:$E$616,3,FALSE)</f>
        <v>5089</v>
      </c>
      <c r="D39" s="62">
        <f>VLOOKUP(A39,'[1]2012 Actuals'!$A$1:$L$1231,9,FALSE)</f>
        <v>1280</v>
      </c>
      <c r="E39" s="63">
        <f t="shared" si="1"/>
        <v>0.25152289251326393</v>
      </c>
      <c r="F39" s="92">
        <v>1280</v>
      </c>
      <c r="G39" s="69">
        <v>3834</v>
      </c>
      <c r="H39" s="66"/>
      <c r="I39" s="65"/>
      <c r="J39" s="76"/>
      <c r="M39" s="85"/>
    </row>
    <row r="40" spans="1:13" ht="15" x14ac:dyDescent="0.25">
      <c r="A40" s="61" t="s">
        <v>104</v>
      </c>
      <c r="B40" s="61" t="s">
        <v>105</v>
      </c>
      <c r="C40" s="76">
        <f>VLOOKUP(A40,'[1]2013 WORKSHEET'!$A$1:$E$616,3,FALSE)</f>
        <v>22667</v>
      </c>
      <c r="D40" s="62">
        <f>VLOOKUP(A40,'[1]2012 Actuals'!$A$1:$L$1231,9,FALSE)</f>
        <v>15035</v>
      </c>
      <c r="E40" s="63">
        <f t="shared" si="1"/>
        <v>0.66329906913133629</v>
      </c>
      <c r="F40" s="92">
        <v>16610</v>
      </c>
      <c r="G40" s="69">
        <v>27643</v>
      </c>
      <c r="H40" s="66"/>
      <c r="I40" s="65"/>
      <c r="J40" s="76"/>
      <c r="M40" s="85"/>
    </row>
    <row r="41" spans="1:13" ht="15" x14ac:dyDescent="0.25">
      <c r="A41" s="61" t="s">
        <v>106</v>
      </c>
      <c r="B41" s="61" t="s">
        <v>107</v>
      </c>
      <c r="C41" s="76">
        <f>VLOOKUP(A41,'[1]2013 WORKSHEET'!$A$1:$E$616,3,FALSE)</f>
        <v>62100</v>
      </c>
      <c r="D41" s="62">
        <f>VLOOKUP(A41,'[1]2012 Actuals'!$A$1:$L$1231,9,FALSE)</f>
        <v>75005</v>
      </c>
      <c r="E41" s="63">
        <f t="shared" si="1"/>
        <v>1.2078099838969405</v>
      </c>
      <c r="F41" s="93">
        <v>87605</v>
      </c>
      <c r="G41" s="73">
        <v>82648</v>
      </c>
      <c r="H41" s="66"/>
      <c r="I41" s="65"/>
      <c r="J41" s="76"/>
      <c r="M41" s="85"/>
    </row>
    <row r="42" spans="1:13" ht="15" x14ac:dyDescent="0.25">
      <c r="A42" s="61" t="s">
        <v>108</v>
      </c>
      <c r="B42" s="61" t="s">
        <v>109</v>
      </c>
      <c r="C42" s="76">
        <f>VLOOKUP(A42,'[1]2013 WORKSHEET'!$A$1:$E$616,3,FALSE)</f>
        <v>0</v>
      </c>
      <c r="D42" s="62">
        <f>VLOOKUP(A42,'[1]2012 Actuals'!$A$1:$L$1231,9,FALSE)</f>
        <v>0</v>
      </c>
      <c r="E42" s="63"/>
      <c r="F42" s="92"/>
      <c r="G42" s="69"/>
      <c r="H42" s="66"/>
      <c r="J42" s="76"/>
      <c r="M42" s="85"/>
    </row>
    <row r="43" spans="1:13" ht="15" x14ac:dyDescent="0.25">
      <c r="A43" s="61" t="s">
        <v>110</v>
      </c>
      <c r="B43" s="61" t="s">
        <v>111</v>
      </c>
      <c r="C43" s="76">
        <f>VLOOKUP(A43,'[1]2013 WORKSHEET'!$A$1:$E$616,3,FALSE)</f>
        <v>0</v>
      </c>
      <c r="D43" s="62">
        <f>VLOOKUP(A43,'[1]2012 Actuals'!$A$1:$L$1231,9,FALSE)</f>
        <v>0</v>
      </c>
      <c r="E43" s="63"/>
      <c r="F43" s="92"/>
      <c r="G43" s="69"/>
      <c r="H43" s="66"/>
      <c r="J43" s="76"/>
      <c r="M43" s="85"/>
    </row>
    <row r="44" spans="1:13" ht="15" x14ac:dyDescent="0.25">
      <c r="A44" s="61" t="s">
        <v>112</v>
      </c>
      <c r="B44" s="61" t="s">
        <v>113</v>
      </c>
      <c r="C44" s="76">
        <f>VLOOKUP(A44,'[1]2013 WORKSHEET'!$A$1:$E$616,3,FALSE)</f>
        <v>0</v>
      </c>
      <c r="D44" s="62"/>
      <c r="E44" s="63"/>
      <c r="F44" s="92"/>
      <c r="G44" s="69"/>
      <c r="H44" s="66"/>
      <c r="J44" s="76"/>
      <c r="M44" s="85"/>
    </row>
    <row r="45" spans="1:13" ht="15" x14ac:dyDescent="0.25">
      <c r="A45" s="61" t="s">
        <v>114</v>
      </c>
      <c r="B45" s="61" t="s">
        <v>115</v>
      </c>
      <c r="C45" s="76">
        <f>VLOOKUP(A45,'[1]2013 WORKSHEET'!$A$1:$E$616,3,FALSE)</f>
        <v>0</v>
      </c>
      <c r="D45" s="62">
        <f>VLOOKUP(A45,'[1]2012 Actuals'!$A$1:$L$1231,9,FALSE)</f>
        <v>0</v>
      </c>
      <c r="E45" s="63"/>
      <c r="F45" s="92"/>
      <c r="G45" s="69"/>
      <c r="H45" s="66"/>
      <c r="J45" s="76"/>
      <c r="M45" s="85"/>
    </row>
    <row r="46" spans="1:13" ht="15" x14ac:dyDescent="0.25">
      <c r="A46" s="61" t="s">
        <v>116</v>
      </c>
      <c r="B46" s="61" t="s">
        <v>117</v>
      </c>
      <c r="C46" s="76">
        <f>VLOOKUP(A46,'[1]2013 WORKSHEET'!$A$1:$E$616,3,FALSE)</f>
        <v>742.88</v>
      </c>
      <c r="D46" s="62">
        <f>VLOOKUP(A46,'[1]2012 Actuals'!$A$1:$L$1231,9,FALSE)</f>
        <v>755</v>
      </c>
      <c r="E46" s="63">
        <f t="shared" si="1"/>
        <v>1.0163148826189963</v>
      </c>
      <c r="F46" s="92">
        <v>945</v>
      </c>
      <c r="G46" s="69">
        <v>1047</v>
      </c>
      <c r="H46" s="66"/>
      <c r="J46" s="76"/>
      <c r="M46" s="85"/>
    </row>
    <row r="47" spans="1:13" ht="15" x14ac:dyDescent="0.25">
      <c r="A47" s="61" t="s">
        <v>118</v>
      </c>
      <c r="B47" s="68" t="s">
        <v>119</v>
      </c>
      <c r="C47" s="70">
        <f>VLOOKUP(A47,'[1]2013 WORKSHEET'!$A$1:$E$616,3,FALSE)</f>
        <v>4236.2299999999996</v>
      </c>
      <c r="D47" s="70">
        <f>VLOOKUP(A47,'[1]2012 Actuals'!$A$1:$L$1231,9,FALSE)</f>
        <v>2445</v>
      </c>
      <c r="E47" s="72">
        <f t="shared" si="1"/>
        <v>0.57716412942640039</v>
      </c>
      <c r="F47" s="92">
        <f>+D47+440</f>
        <v>2885</v>
      </c>
      <c r="G47" s="69">
        <v>4914</v>
      </c>
      <c r="H47" s="66"/>
      <c r="I47" s="65"/>
      <c r="J47" s="76"/>
      <c r="M47" s="85"/>
    </row>
    <row r="48" spans="1:13" ht="12.75" customHeight="1" x14ac:dyDescent="0.25">
      <c r="A48" s="61" t="s">
        <v>120</v>
      </c>
      <c r="B48" s="61" t="s">
        <v>121</v>
      </c>
      <c r="C48" s="76">
        <f>VLOOKUP(A48,'[1]2013 WORKSHEET'!$A$1:$E$616,3,FALSE)</f>
        <v>546</v>
      </c>
      <c r="D48" s="70">
        <f>VLOOKUP(A48,'[1]2012 Actuals'!$A$1:$L$1231,9,FALSE)</f>
        <v>380</v>
      </c>
      <c r="E48" s="63">
        <f t="shared" si="1"/>
        <v>0.69597069597069594</v>
      </c>
      <c r="F48" s="92">
        <v>1520</v>
      </c>
      <c r="G48" s="69">
        <v>1142.07</v>
      </c>
      <c r="H48" s="66"/>
      <c r="J48" s="86"/>
      <c r="M48" s="85"/>
    </row>
    <row r="49" spans="1:13" ht="15" x14ac:dyDescent="0.25">
      <c r="A49" s="61" t="s">
        <v>122</v>
      </c>
      <c r="B49" s="61" t="s">
        <v>123</v>
      </c>
      <c r="C49" s="76">
        <f>VLOOKUP(A49,'[1]2013 WORKSHEET'!$A$1:$E$616,3,FALSE)</f>
        <v>611.63</v>
      </c>
      <c r="D49" s="62">
        <f>VLOOKUP(A49,'[1]2012 Actuals'!$A$1:$L$1231,9,FALSE)</f>
        <v>0</v>
      </c>
      <c r="E49" s="63"/>
      <c r="F49" s="92"/>
      <c r="G49" s="69"/>
      <c r="H49" s="66"/>
      <c r="J49" s="86"/>
      <c r="M49" s="85"/>
    </row>
    <row r="50" spans="1:13" ht="15" x14ac:dyDescent="0.25">
      <c r="A50" s="87"/>
      <c r="B50" s="88" t="s">
        <v>124</v>
      </c>
      <c r="C50" s="89"/>
      <c r="D50" s="89"/>
      <c r="E50" s="89"/>
      <c r="F50" s="89"/>
      <c r="G50" s="94"/>
      <c r="H50" s="66"/>
      <c r="J50" s="76"/>
      <c r="M50" s="85"/>
    </row>
    <row r="51" spans="1:13" ht="15" x14ac:dyDescent="0.25">
      <c r="A51" s="61" t="s">
        <v>125</v>
      </c>
      <c r="B51" s="61" t="s">
        <v>126</v>
      </c>
      <c r="C51" s="76">
        <f>VLOOKUP(A51,'[1]2013 WORKSHEET'!$A$1:$E$616,3,FALSE)</f>
        <v>5743.5</v>
      </c>
      <c r="D51" s="62">
        <f>VLOOKUP(A51,'[1]2012 Actuals'!$A$1:$L$1231,9,FALSE)</f>
        <v>7580</v>
      </c>
      <c r="E51" s="63">
        <f t="shared" si="1"/>
        <v>1.3197527639940803</v>
      </c>
      <c r="F51" s="92">
        <f>+D51*1.15</f>
        <v>8717</v>
      </c>
      <c r="G51" s="69">
        <v>7351</v>
      </c>
      <c r="H51" s="66"/>
      <c r="J51" s="76"/>
      <c r="M51" s="85"/>
    </row>
    <row r="52" spans="1:13" ht="15" x14ac:dyDescent="0.25">
      <c r="A52" s="61" t="s">
        <v>127</v>
      </c>
      <c r="B52" s="61" t="s">
        <v>128</v>
      </c>
      <c r="C52" s="76">
        <f>VLOOKUP(A52,'[1]2013 WORKSHEET'!$A$1:$E$616,3,FALSE)</f>
        <v>3588.46</v>
      </c>
      <c r="D52" s="62">
        <f>VLOOKUP(A52,'[1]2012 Actuals'!$A$1:$L$1231,9,FALSE)</f>
        <v>5830</v>
      </c>
      <c r="E52" s="63">
        <f t="shared" si="1"/>
        <v>1.624652357835952</v>
      </c>
      <c r="F52" s="92">
        <f>+D52*1.15</f>
        <v>6704.4999999999991</v>
      </c>
      <c r="G52" s="69">
        <v>4496</v>
      </c>
      <c r="H52" s="66"/>
      <c r="J52" s="76"/>
      <c r="M52" s="85"/>
    </row>
    <row r="53" spans="1:13" ht="15" x14ac:dyDescent="0.25">
      <c r="A53" s="61" t="s">
        <v>129</v>
      </c>
      <c r="B53" s="61" t="s">
        <v>130</v>
      </c>
      <c r="C53" s="76">
        <f>VLOOKUP(A53,'[1]2013 WORKSHEET'!$A$1:$E$616,3,FALSE)</f>
        <v>4786.25</v>
      </c>
      <c r="D53" s="62">
        <f>VLOOKUP(A53,'[1]2012 Actuals'!$A$1:$L$1231,9,FALSE)</f>
        <v>6095</v>
      </c>
      <c r="E53" s="63">
        <f t="shared" si="1"/>
        <v>1.2734395403499608</v>
      </c>
      <c r="F53" s="92">
        <f>+D53*1.15</f>
        <v>7009.2499999999991</v>
      </c>
      <c r="G53" s="69">
        <v>6022</v>
      </c>
      <c r="H53" s="66"/>
      <c r="J53" s="76"/>
      <c r="M53" s="85"/>
    </row>
    <row r="54" spans="1:13" ht="15" x14ac:dyDescent="0.25">
      <c r="A54" s="61" t="s">
        <v>131</v>
      </c>
      <c r="B54" s="61" t="s">
        <v>132</v>
      </c>
      <c r="C54" s="76">
        <f>VLOOKUP(A54,'[1]2013 WORKSHEET'!$A$1:$E$616,3,FALSE)</f>
        <v>0</v>
      </c>
      <c r="D54" s="62">
        <f>VLOOKUP(A54,'[1]2012 Actuals'!$A$1:$L$1231,9,FALSE)</f>
        <v>0</v>
      </c>
      <c r="E54" s="63"/>
      <c r="F54" s="92"/>
      <c r="G54" s="69"/>
      <c r="H54" s="66"/>
      <c r="J54" s="76"/>
      <c r="M54" s="85"/>
    </row>
    <row r="55" spans="1:13" ht="15" x14ac:dyDescent="0.25">
      <c r="A55" s="61" t="s">
        <v>133</v>
      </c>
      <c r="B55" s="61" t="s">
        <v>134</v>
      </c>
      <c r="C55" s="76">
        <v>0</v>
      </c>
      <c r="D55" s="62">
        <v>12600</v>
      </c>
      <c r="E55" s="63"/>
      <c r="F55" s="92">
        <v>12600</v>
      </c>
      <c r="G55" s="95">
        <v>0</v>
      </c>
      <c r="H55" s="66"/>
      <c r="I55" s="78"/>
      <c r="J55" s="76"/>
      <c r="M55" s="85"/>
    </row>
    <row r="56" spans="1:13" ht="15" x14ac:dyDescent="0.25">
      <c r="A56" s="61" t="s">
        <v>135</v>
      </c>
      <c r="B56" s="61" t="s">
        <v>136</v>
      </c>
      <c r="C56" s="76">
        <f>VLOOKUP(A56,'[1]2013 WORKSHEET'!$A$1:$E$616,3,FALSE)</f>
        <v>1725</v>
      </c>
      <c r="D56" s="62">
        <f>VLOOKUP(A56,'[1]2012 Actuals'!$A$1:$L$1231,9,FALSE)</f>
        <v>950</v>
      </c>
      <c r="E56" s="63">
        <f t="shared" si="1"/>
        <v>0.55072463768115942</v>
      </c>
      <c r="F56" s="92">
        <f>+D56*1.15</f>
        <v>1092.5</v>
      </c>
      <c r="G56" s="69">
        <v>1633</v>
      </c>
      <c r="H56" s="66"/>
      <c r="I56" s="96"/>
      <c r="J56" s="76"/>
      <c r="M56" s="85"/>
    </row>
    <row r="57" spans="1:13" ht="15" x14ac:dyDescent="0.25">
      <c r="A57" s="61" t="s">
        <v>137</v>
      </c>
      <c r="B57" s="61" t="s">
        <v>138</v>
      </c>
      <c r="C57" s="76">
        <f>VLOOKUP(A57,'[1]2013 WORKSHEET'!$A$1:$E$616,3,FALSE)</f>
        <v>1725</v>
      </c>
      <c r="D57" s="62">
        <f>VLOOKUP(A57,'[1]2012 Actuals'!$A$1:$L$1231,9,FALSE)</f>
        <v>1900</v>
      </c>
      <c r="E57" s="63">
        <f t="shared" si="1"/>
        <v>1.1014492753623188</v>
      </c>
      <c r="F57" s="92">
        <f>+D57*1.15</f>
        <v>2185</v>
      </c>
      <c r="G57" s="69">
        <v>1383</v>
      </c>
      <c r="H57" s="66"/>
      <c r="I57" s="78"/>
      <c r="J57" s="76"/>
      <c r="M57" s="85"/>
    </row>
    <row r="58" spans="1:13" ht="15" x14ac:dyDescent="0.25">
      <c r="A58" s="61" t="s">
        <v>139</v>
      </c>
      <c r="B58" s="61" t="s">
        <v>140</v>
      </c>
      <c r="C58" s="76">
        <f>VLOOKUP(A58,'[1]2013 WORKSHEET'!$A$1:$E$616,3,FALSE)</f>
        <v>1019</v>
      </c>
      <c r="D58" s="62">
        <f>VLOOKUP(A58,'[1]2012 Actuals'!$A$1:$L$1231,9,FALSE)</f>
        <v>480</v>
      </c>
      <c r="E58" s="63">
        <f t="shared" si="1"/>
        <v>0.47105004906771347</v>
      </c>
      <c r="F58" s="92">
        <v>480</v>
      </c>
      <c r="G58" s="95">
        <v>200</v>
      </c>
      <c r="H58" s="66"/>
      <c r="I58" s="78"/>
      <c r="J58" s="76"/>
      <c r="M58" s="85"/>
    </row>
    <row r="59" spans="1:13" ht="15" x14ac:dyDescent="0.25">
      <c r="A59" s="61" t="s">
        <v>141</v>
      </c>
      <c r="B59" s="61" t="s">
        <v>142</v>
      </c>
      <c r="C59" s="76">
        <f>VLOOKUP(A59,'[1]2013 WORKSHEET'!$A$1:$E$616,3,FALSE)</f>
        <v>8299</v>
      </c>
      <c r="D59" s="70">
        <f>VLOOKUP(A59,'[1]2012 Actuals'!$A$1:$L$1231,9,FALSE)</f>
        <v>11550</v>
      </c>
      <c r="E59" s="63">
        <f t="shared" si="1"/>
        <v>1.3917339438486565</v>
      </c>
      <c r="F59" s="67">
        <f>3300+D59</f>
        <v>14850</v>
      </c>
      <c r="G59" s="73">
        <v>8125</v>
      </c>
      <c r="H59" s="66"/>
      <c r="I59" s="66"/>
      <c r="J59" s="76"/>
      <c r="M59" s="85"/>
    </row>
    <row r="60" spans="1:13" ht="15" x14ac:dyDescent="0.25">
      <c r="A60" s="61" t="s">
        <v>143</v>
      </c>
      <c r="B60" s="61" t="s">
        <v>144</v>
      </c>
      <c r="C60" s="76">
        <f>VLOOKUP(A60,'[1]2013 WORKSHEET'!$A$1:$E$616,3,FALSE)</f>
        <v>612</v>
      </c>
      <c r="D60" s="70">
        <f>VLOOKUP(A60,'[1]2012 Actuals'!$A$1:$L$1231,9,FALSE)</f>
        <v>900</v>
      </c>
      <c r="E60" s="63">
        <f t="shared" si="1"/>
        <v>1.4705882352941178</v>
      </c>
      <c r="F60" s="67">
        <v>900</v>
      </c>
      <c r="G60" s="95">
        <v>853</v>
      </c>
      <c r="H60" s="66"/>
      <c r="I60" s="66"/>
      <c r="J60" s="76"/>
      <c r="M60" s="85"/>
    </row>
    <row r="61" spans="1:13" ht="15" x14ac:dyDescent="0.25">
      <c r="A61" s="97" t="s">
        <v>145</v>
      </c>
      <c r="B61" s="77" t="s">
        <v>146</v>
      </c>
      <c r="C61" s="76">
        <f>VLOOKUP(A61,'[1]2013 WORKSHEET'!$A$1:$E$616,3,FALSE)</f>
        <v>3465</v>
      </c>
      <c r="D61" s="70">
        <f>VLOOKUP(A61,'[1]2012 Actuals'!$A$1:$L$1231,9,FALSE)</f>
        <v>11025</v>
      </c>
      <c r="E61" s="63">
        <f t="shared" si="1"/>
        <v>3.1818181818181817</v>
      </c>
      <c r="F61" s="98">
        <f>3710+D61</f>
        <v>14735</v>
      </c>
      <c r="G61" s="69">
        <v>7788</v>
      </c>
      <c r="I61" s="65"/>
      <c r="J61" s="76"/>
      <c r="M61" s="85"/>
    </row>
    <row r="62" spans="1:13" ht="15.75" thickBot="1" x14ac:dyDescent="0.3">
      <c r="B62" s="99" t="s">
        <v>147</v>
      </c>
      <c r="C62" s="100">
        <f>SUBTOTAL(109,C9:C61)</f>
        <v>884651.09</v>
      </c>
      <c r="D62" s="100">
        <f>SUBTOTAL(109,D9:D61)</f>
        <v>826294.72</v>
      </c>
      <c r="E62" s="100"/>
      <c r="F62" s="100">
        <f>SUM(F9:F20)</f>
        <v>748992.12</v>
      </c>
      <c r="G62" s="100">
        <f>SUBTOTAL(109,G9:G61)</f>
        <v>971107.73</v>
      </c>
      <c r="J62" s="76"/>
      <c r="M62" s="85"/>
    </row>
    <row r="63" spans="1:13" ht="16.5" thickTop="1" thickBot="1" x14ac:dyDescent="0.3">
      <c r="B63" s="99" t="s">
        <v>148</v>
      </c>
      <c r="C63" s="101">
        <f>+C152</f>
        <v>884650.77</v>
      </c>
      <c r="D63" s="101">
        <f>+D152</f>
        <v>670832.43999999971</v>
      </c>
      <c r="E63" s="101"/>
      <c r="F63" s="101">
        <f>+F152</f>
        <v>878299.96</v>
      </c>
      <c r="G63" s="101">
        <f>G152</f>
        <v>971107.64172533341</v>
      </c>
      <c r="J63" s="76"/>
      <c r="M63" s="85"/>
    </row>
    <row r="64" spans="1:13" ht="15.75" thickTop="1" x14ac:dyDescent="0.25">
      <c r="B64" s="102"/>
      <c r="C64" s="76"/>
      <c r="D64" s="76"/>
      <c r="E64" s="76"/>
      <c r="F64" s="76"/>
      <c r="G64" s="76"/>
      <c r="I64" s="78"/>
      <c r="J64" s="76"/>
      <c r="M64" s="85"/>
    </row>
    <row r="65" spans="1:14" ht="15.75" thickBot="1" x14ac:dyDescent="0.3">
      <c r="B65" s="99" t="s">
        <v>149</v>
      </c>
      <c r="C65" s="100">
        <f>C62-C63</f>
        <v>0.31999999994877726</v>
      </c>
      <c r="D65" s="100">
        <f>D63-D62</f>
        <v>-155462.28000000026</v>
      </c>
      <c r="E65" s="100"/>
      <c r="F65" s="100">
        <f>+F63-F62</f>
        <v>129307.83999999997</v>
      </c>
      <c r="G65" s="103">
        <f>+G62-G63</f>
        <v>8.8274666573852301E-2</v>
      </c>
      <c r="J65" s="76"/>
      <c r="M65" s="85"/>
    </row>
    <row r="66" spans="1:14" ht="15.75" thickTop="1" x14ac:dyDescent="0.25">
      <c r="B66" s="104"/>
      <c r="C66" s="105">
        <v>2022</v>
      </c>
      <c r="D66" s="105">
        <v>2022</v>
      </c>
      <c r="E66" s="105" t="s">
        <v>150</v>
      </c>
      <c r="F66" s="105">
        <v>2022</v>
      </c>
      <c r="G66" s="105">
        <v>2023</v>
      </c>
      <c r="J66" s="76"/>
      <c r="M66" s="85"/>
    </row>
    <row r="67" spans="1:14" ht="15" x14ac:dyDescent="0.25">
      <c r="A67" s="50" t="s">
        <v>151</v>
      </c>
      <c r="B67" s="76"/>
      <c r="C67" s="106" t="s">
        <v>2</v>
      </c>
      <c r="D67" s="106" t="s">
        <v>152</v>
      </c>
      <c r="E67" s="106" t="s">
        <v>2</v>
      </c>
      <c r="F67" s="106" t="s">
        <v>40</v>
      </c>
      <c r="G67" s="106" t="s">
        <v>2</v>
      </c>
      <c r="I67" s="65"/>
      <c r="J67" s="76"/>
      <c r="M67" s="85"/>
    </row>
    <row r="68" spans="1:14" x14ac:dyDescent="0.2">
      <c r="A68" s="68" t="s">
        <v>153</v>
      </c>
      <c r="B68" s="61" t="s">
        <v>154</v>
      </c>
      <c r="C68" s="73">
        <f>VLOOKUP(A68,'[1]2013 WORKSHEET'!$A$7:$E$611,3,FALSE)</f>
        <v>9500</v>
      </c>
      <c r="D68" s="70">
        <f>VLOOKUP(A68,'[1]2012 Actuals'!$A$1:$L$1231,9,FALSE)</f>
        <v>8765.15</v>
      </c>
      <c r="E68" s="63">
        <f>+D68/C68</f>
        <v>0.92264736842105255</v>
      </c>
      <c r="F68" s="80">
        <v>8765</v>
      </c>
      <c r="G68" s="95">
        <f>+F68*1.684</f>
        <v>14760.26</v>
      </c>
      <c r="I68" s="66"/>
    </row>
    <row r="69" spans="1:14" ht="15" x14ac:dyDescent="0.25">
      <c r="A69" s="68" t="s">
        <v>155</v>
      </c>
      <c r="B69" s="61" t="s">
        <v>156</v>
      </c>
      <c r="C69" s="73">
        <f>VLOOKUP(A69,'[1]2013 WORKSHEET'!$A$7:$E$611,3,FALSE)</f>
        <v>18877.32</v>
      </c>
      <c r="D69" s="62">
        <f>VLOOKUP(A69,'[1]2012 Actuals'!$A$1:$L$1231,9,FALSE)</f>
        <v>17651.23</v>
      </c>
      <c r="E69" s="63">
        <f t="shared" ref="E69:E123" si="2">+D69/C69</f>
        <v>0.93504957271477096</v>
      </c>
      <c r="F69" s="80">
        <f>+D69</f>
        <v>17651.23</v>
      </c>
      <c r="G69" s="69">
        <v>18400</v>
      </c>
      <c r="I69" s="66"/>
      <c r="M69" s="107"/>
      <c r="N69" s="65"/>
    </row>
    <row r="70" spans="1:14" ht="15" x14ac:dyDescent="0.25">
      <c r="A70" s="61" t="s">
        <v>157</v>
      </c>
      <c r="B70" s="68" t="s">
        <v>158</v>
      </c>
      <c r="C70" s="73">
        <f>VLOOKUP(A70,'[1]2013 WORKSHEET'!$A$7:$E$611,3,FALSE)</f>
        <v>2000</v>
      </c>
      <c r="D70" s="62">
        <f>VLOOKUP(A70,'[1]2012 Actuals'!$A$1:$L$1231,9,FALSE)</f>
        <v>0</v>
      </c>
      <c r="E70" s="63">
        <f t="shared" si="2"/>
        <v>0</v>
      </c>
      <c r="F70" s="80">
        <f>+D70/9*3+D70</f>
        <v>0</v>
      </c>
      <c r="G70" s="69">
        <v>2000</v>
      </c>
      <c r="I70" s="66"/>
      <c r="J70" s="62"/>
    </row>
    <row r="71" spans="1:14" ht="12" hidden="1" customHeight="1" x14ac:dyDescent="0.25">
      <c r="A71" s="61"/>
      <c r="B71" s="68" t="s">
        <v>159</v>
      </c>
      <c r="C71" s="73"/>
      <c r="D71" s="62"/>
      <c r="E71" s="63" t="e">
        <f t="shared" si="2"/>
        <v>#DIV/0!</v>
      </c>
      <c r="F71" s="80">
        <f t="shared" ref="F71:F106" si="3">+D71/9*3+D71</f>
        <v>0</v>
      </c>
      <c r="G71" s="69"/>
      <c r="I71" s="66"/>
      <c r="J71" s="62"/>
    </row>
    <row r="72" spans="1:14" ht="15" x14ac:dyDescent="0.25">
      <c r="A72" s="68" t="s">
        <v>160</v>
      </c>
      <c r="B72" s="68" t="s">
        <v>161</v>
      </c>
      <c r="C72" s="73">
        <f>VLOOKUP(A72,'[1]2013 WORKSHEET'!$A$7:$E$611,3,FALSE)</f>
        <v>6000</v>
      </c>
      <c r="D72" s="62">
        <f>VLOOKUP(A72,'[1]2012 Actuals'!$A$1:$L$1231,9,FALSE)</f>
        <v>4233.6899999999996</v>
      </c>
      <c r="E72" s="63">
        <f t="shared" si="2"/>
        <v>0.70561499999999988</v>
      </c>
      <c r="F72" s="80">
        <f t="shared" si="3"/>
        <v>5644.92</v>
      </c>
      <c r="G72" s="69">
        <v>5645</v>
      </c>
      <c r="I72" s="66"/>
      <c r="J72" s="76"/>
    </row>
    <row r="73" spans="1:14" ht="15" x14ac:dyDescent="0.25">
      <c r="A73" s="108" t="s">
        <v>162</v>
      </c>
      <c r="B73" s="68" t="s">
        <v>163</v>
      </c>
      <c r="C73" s="73">
        <f>VLOOKUP(A73,'[1]2013 WORKSHEET'!$A$7:$E$611,3,FALSE)</f>
        <v>198879</v>
      </c>
      <c r="D73" s="62">
        <f>VLOOKUP(A73,'[1]2012 Actuals'!$A$1:$L$1231,9,FALSE)</f>
        <v>152280.79</v>
      </c>
      <c r="E73" s="63">
        <f t="shared" si="2"/>
        <v>0.76569567425419482</v>
      </c>
      <c r="F73" s="109">
        <f t="shared" si="3"/>
        <v>203041.05333333334</v>
      </c>
      <c r="G73" s="69">
        <v>202776.6</v>
      </c>
      <c r="I73" s="66" t="s">
        <v>164</v>
      </c>
      <c r="J73" s="62"/>
    </row>
    <row r="74" spans="1:14" ht="15" x14ac:dyDescent="0.25">
      <c r="A74" s="61" t="s">
        <v>165</v>
      </c>
      <c r="B74" s="68" t="s">
        <v>166</v>
      </c>
      <c r="C74" s="73">
        <f>VLOOKUP(A74,'[1]2013 WORKSHEET'!$A$7:$E$611,3,FALSE)</f>
        <v>9655.09</v>
      </c>
      <c r="D74" s="62">
        <f>VLOOKUP(A74,'[1]2012 Actuals'!$A$1:$L$1231,9,FALSE)</f>
        <v>7807.12</v>
      </c>
      <c r="E74" s="63">
        <f t="shared" si="2"/>
        <v>0.80860147341971955</v>
      </c>
      <c r="F74" s="80">
        <f t="shared" si="3"/>
        <v>10409.493333333334</v>
      </c>
      <c r="G74" s="69">
        <f>+F74*1.03</f>
        <v>10721.778133333333</v>
      </c>
      <c r="I74" s="79"/>
      <c r="J74" s="76"/>
    </row>
    <row r="75" spans="1:14" ht="12.75" customHeight="1" x14ac:dyDescent="0.25">
      <c r="A75" s="61" t="s">
        <v>167</v>
      </c>
      <c r="B75" s="68" t="s">
        <v>168</v>
      </c>
      <c r="C75" s="73">
        <f>VLOOKUP(A75,'[1]2013 WORKSHEET'!$A$7:$E$611,3,FALSE)</f>
        <v>3275.37</v>
      </c>
      <c r="D75" s="62">
        <f>VLOOKUP(A75,'[1]2012 Actuals'!$A$1:$L$1231,9,FALSE)</f>
        <v>2733.97</v>
      </c>
      <c r="E75" s="63">
        <f t="shared" si="2"/>
        <v>0.83470569737159461</v>
      </c>
      <c r="F75" s="80">
        <f t="shared" si="3"/>
        <v>3645.2933333333331</v>
      </c>
      <c r="G75" s="69">
        <f>+F75*1.03</f>
        <v>3754.652133333333</v>
      </c>
      <c r="I75" s="110"/>
      <c r="J75" s="76"/>
    </row>
    <row r="76" spans="1:14" ht="15" x14ac:dyDescent="0.25">
      <c r="A76" s="61" t="s">
        <v>169</v>
      </c>
      <c r="B76" s="68" t="s">
        <v>170</v>
      </c>
      <c r="C76" s="73">
        <f>VLOOKUP(A76,'[1]2013 WORKSHEET'!$A$7:$E$611,3,FALSE)</f>
        <v>3878.3</v>
      </c>
      <c r="D76" s="62">
        <f>VLOOKUP(A76,'[1]2012 Actuals'!$A$1:$L$1231,9,FALSE)</f>
        <v>2976.76</v>
      </c>
      <c r="E76" s="63">
        <f t="shared" si="2"/>
        <v>0.76754247995255653</v>
      </c>
      <c r="F76" s="80">
        <f t="shared" si="3"/>
        <v>3969.0133333333333</v>
      </c>
      <c r="G76" s="69">
        <f>+F76*1.03</f>
        <v>4088.0837333333334</v>
      </c>
      <c r="I76" s="110"/>
      <c r="J76" s="62"/>
    </row>
    <row r="77" spans="1:14" ht="15" x14ac:dyDescent="0.25">
      <c r="A77" s="61" t="s">
        <v>171</v>
      </c>
      <c r="B77" s="68" t="s">
        <v>172</v>
      </c>
      <c r="C77" s="73">
        <f>VLOOKUP(A77,'[1]2013 WORKSHEET'!$A$7:$E$611,3,FALSE)</f>
        <v>5668.32</v>
      </c>
      <c r="D77" s="62">
        <f>VLOOKUP(A77,'[1]2012 Actuals'!$A$1:$L$1231,9,FALSE)</f>
        <v>4365.93</v>
      </c>
      <c r="E77" s="63">
        <f t="shared" si="2"/>
        <v>0.77023350834109583</v>
      </c>
      <c r="F77" s="80">
        <f t="shared" si="3"/>
        <v>5821.24</v>
      </c>
      <c r="G77" s="69">
        <f>+F77*1.03</f>
        <v>5995.8771999999999</v>
      </c>
      <c r="I77" s="110"/>
      <c r="J77" s="62"/>
      <c r="L77" s="65"/>
    </row>
    <row r="78" spans="1:14" ht="15" x14ac:dyDescent="0.25">
      <c r="A78" s="61" t="s">
        <v>173</v>
      </c>
      <c r="B78" s="68" t="s">
        <v>174</v>
      </c>
      <c r="C78" s="73">
        <f>VLOOKUP(A78,'[1]2013 WORKSHEET'!$A$7:$E$611,3,FALSE)</f>
        <v>16760.95</v>
      </c>
      <c r="D78" s="62">
        <f>VLOOKUP(A78,'[1]2012 Actuals'!$A$1:$L$1231,9,FALSE)</f>
        <v>13201.98</v>
      </c>
      <c r="E78" s="63">
        <f t="shared" si="2"/>
        <v>0.78766299046295107</v>
      </c>
      <c r="F78" s="80">
        <f t="shared" si="3"/>
        <v>17602.64</v>
      </c>
      <c r="G78" s="73">
        <v>18807</v>
      </c>
      <c r="I78" s="66" t="s">
        <v>175</v>
      </c>
      <c r="J78" s="76"/>
    </row>
    <row r="79" spans="1:14" ht="15" x14ac:dyDescent="0.25">
      <c r="A79" s="61" t="s">
        <v>176</v>
      </c>
      <c r="B79" s="68" t="s">
        <v>177</v>
      </c>
      <c r="C79" s="73">
        <f>VLOOKUP(A79,'[1]2013 WORKSHEET'!$A$7:$E$611,3,FALSE)</f>
        <v>19000.79</v>
      </c>
      <c r="D79" s="70">
        <f>VLOOKUP(A79,'[1]2012 Actuals'!$A$1:$L$1231,9,FALSE)</f>
        <v>14432.03</v>
      </c>
      <c r="E79" s="63">
        <f t="shared" si="2"/>
        <v>0.75954894507017867</v>
      </c>
      <c r="F79" s="80">
        <f t="shared" si="3"/>
        <v>19242.706666666669</v>
      </c>
      <c r="G79" s="73">
        <v>23349</v>
      </c>
      <c r="I79" s="66" t="s">
        <v>178</v>
      </c>
      <c r="J79" s="76"/>
    </row>
    <row r="80" spans="1:14" ht="15" x14ac:dyDescent="0.25">
      <c r="A80" s="61" t="s">
        <v>179</v>
      </c>
      <c r="B80" s="68" t="s">
        <v>180</v>
      </c>
      <c r="C80" s="73">
        <f>VLOOKUP(A80,'[1]2013 WORKSHEET'!$A$7:$E$611,3,FALSE)</f>
        <v>115873</v>
      </c>
      <c r="D80" s="62">
        <f>VLOOKUP(A80,'[1]2012 Actuals'!$A$1:$L$1231,9,FALSE)</f>
        <v>86543.54</v>
      </c>
      <c r="E80" s="63">
        <f t="shared" si="2"/>
        <v>0.74688270779215171</v>
      </c>
      <c r="F80" s="80">
        <f t="shared" si="3"/>
        <v>115391.38666666666</v>
      </c>
      <c r="G80" s="69">
        <v>125097</v>
      </c>
      <c r="I80" s="98" t="s">
        <v>181</v>
      </c>
      <c r="J80" s="76"/>
    </row>
    <row r="81" spans="1:10" ht="15" x14ac:dyDescent="0.25">
      <c r="A81" s="61" t="s">
        <v>182</v>
      </c>
      <c r="B81" s="68" t="s">
        <v>183</v>
      </c>
      <c r="C81" s="73">
        <f>VLOOKUP(A81,'[1]2013 WORKSHEET'!$A$7:$E$611,3,FALSE)</f>
        <v>5505.13</v>
      </c>
      <c r="D81" s="62">
        <f>VLOOKUP(A81,'[1]2012 Actuals'!$A$1:$L$1231,9,FALSE)</f>
        <v>4677.57</v>
      </c>
      <c r="E81" s="63">
        <f t="shared" si="2"/>
        <v>0.84967475790762426</v>
      </c>
      <c r="F81" s="80">
        <f t="shared" si="3"/>
        <v>6236.76</v>
      </c>
      <c r="G81" s="69">
        <f t="shared" ref="G81:G106" si="4">+F81*1.03</f>
        <v>6423.8628000000008</v>
      </c>
      <c r="I81" s="66"/>
      <c r="J81" s="76"/>
    </row>
    <row r="82" spans="1:10" ht="15" x14ac:dyDescent="0.25">
      <c r="A82" s="61" t="s">
        <v>184</v>
      </c>
      <c r="B82" s="68" t="s">
        <v>185</v>
      </c>
      <c r="C82" s="73">
        <f>VLOOKUP(A82,'[1]2013 WORKSHEET'!$A$7:$E$611,3,FALSE)</f>
        <v>2041.32</v>
      </c>
      <c r="D82" s="62">
        <f>VLOOKUP(A82,'[1]2012 Actuals'!$A$1:$L$1231,9,FALSE)</f>
        <v>1700.51</v>
      </c>
      <c r="E82" s="63">
        <f t="shared" si="2"/>
        <v>0.83304430466560853</v>
      </c>
      <c r="F82" s="80">
        <f t="shared" si="3"/>
        <v>2267.3466666666668</v>
      </c>
      <c r="G82" s="69">
        <f t="shared" si="4"/>
        <v>2335.3670666666667</v>
      </c>
      <c r="I82" s="66"/>
      <c r="J82" s="76"/>
    </row>
    <row r="83" spans="1:10" ht="15" x14ac:dyDescent="0.25">
      <c r="A83" s="61" t="s">
        <v>186</v>
      </c>
      <c r="B83" s="68" t="s">
        <v>187</v>
      </c>
      <c r="C83" s="73">
        <f>VLOOKUP(A83,'[1]2013 WORKSHEET'!$A$7:$E$611,3,FALSE)</f>
        <v>2096.42</v>
      </c>
      <c r="D83" s="62">
        <f>VLOOKUP(A83,'[1]2012 Actuals'!$A$1:$L$1231,9,FALSE)</f>
        <v>1691.7</v>
      </c>
      <c r="E83" s="63">
        <f t="shared" si="2"/>
        <v>0.80694708121464209</v>
      </c>
      <c r="F83" s="80">
        <f t="shared" si="3"/>
        <v>2255.6</v>
      </c>
      <c r="G83" s="69">
        <f t="shared" si="4"/>
        <v>2323.268</v>
      </c>
      <c r="I83" s="111"/>
      <c r="J83" s="76"/>
    </row>
    <row r="84" spans="1:10" ht="15" x14ac:dyDescent="0.25">
      <c r="A84" s="61" t="s">
        <v>188</v>
      </c>
      <c r="B84" s="68" t="s">
        <v>189</v>
      </c>
      <c r="C84" s="73">
        <f>VLOOKUP(A84,'[1]2013 WORKSHEET'!$A$7:$E$611,3,FALSE)</f>
        <v>3064.19</v>
      </c>
      <c r="D84" s="62">
        <f>VLOOKUP(A84,'[1]2012 Actuals'!$A$1:$L$1231,9,FALSE)</f>
        <v>2481.0700000000002</v>
      </c>
      <c r="E84" s="63">
        <f t="shared" si="2"/>
        <v>0.80969848475453554</v>
      </c>
      <c r="F84" s="80">
        <f t="shared" si="3"/>
        <v>3308.0933333333337</v>
      </c>
      <c r="G84" s="69">
        <f t="shared" si="4"/>
        <v>3407.3361333333337</v>
      </c>
      <c r="I84" s="66"/>
    </row>
    <row r="85" spans="1:10" ht="15" x14ac:dyDescent="0.25">
      <c r="A85" s="61" t="s">
        <v>190</v>
      </c>
      <c r="B85" s="68" t="s">
        <v>191</v>
      </c>
      <c r="C85" s="73">
        <f>VLOOKUP(A85,'[1]2013 WORKSHEET'!$A$7:$E$611,3,FALSE)</f>
        <v>7954.2</v>
      </c>
      <c r="D85" s="62">
        <f>VLOOKUP(A85,'[1]2012 Actuals'!$A$1:$L$1231,9,FALSE)</f>
        <v>8602.86</v>
      </c>
      <c r="E85" s="63">
        <f t="shared" si="2"/>
        <v>1.0815493701440748</v>
      </c>
      <c r="F85" s="80">
        <f t="shared" si="3"/>
        <v>11470.480000000001</v>
      </c>
      <c r="G85" s="69">
        <f t="shared" si="4"/>
        <v>11814.594400000002</v>
      </c>
      <c r="I85" s="66"/>
    </row>
    <row r="86" spans="1:10" ht="15" x14ac:dyDescent="0.25">
      <c r="A86" s="61" t="s">
        <v>192</v>
      </c>
      <c r="B86" s="68" t="s">
        <v>193</v>
      </c>
      <c r="C86" s="73">
        <f>VLOOKUP(A86,'[1]2013 WORKSHEET'!$A$7:$E$611,3,FALSE)</f>
        <v>8977.82</v>
      </c>
      <c r="D86" s="62">
        <f>VLOOKUP(A86,'[1]2012 Actuals'!$A$1:$L$1231,9,FALSE)</f>
        <v>11077.49</v>
      </c>
      <c r="E86" s="63">
        <f t="shared" si="2"/>
        <v>1.2338730337654353</v>
      </c>
      <c r="F86" s="80">
        <f t="shared" si="3"/>
        <v>14769.986666666668</v>
      </c>
      <c r="G86" s="69">
        <f t="shared" si="4"/>
        <v>15213.086266666667</v>
      </c>
      <c r="I86" s="66"/>
    </row>
    <row r="87" spans="1:10" ht="15" x14ac:dyDescent="0.25">
      <c r="A87" s="61" t="s">
        <v>194</v>
      </c>
      <c r="B87" s="68" t="s">
        <v>195</v>
      </c>
      <c r="C87" s="73">
        <f>VLOOKUP(A87,'[1]2013 WORKSHEET'!$A$7:$E$611,3,FALSE)</f>
        <v>6075.68</v>
      </c>
      <c r="D87" s="62">
        <f>VLOOKUP(A87,'[1]2012 Actuals'!$A$1:$L$1231,9,FALSE)</f>
        <v>4087.55</v>
      </c>
      <c r="E87" s="63">
        <f t="shared" si="2"/>
        <v>0.67277243041108159</v>
      </c>
      <c r="F87" s="80">
        <f t="shared" si="3"/>
        <v>5450.0666666666666</v>
      </c>
      <c r="G87" s="69">
        <f t="shared" si="4"/>
        <v>5613.568666666667</v>
      </c>
      <c r="I87" s="112"/>
    </row>
    <row r="88" spans="1:10" ht="12.75" customHeight="1" x14ac:dyDescent="0.25">
      <c r="A88" s="61" t="s">
        <v>196</v>
      </c>
      <c r="B88" s="68" t="s">
        <v>197</v>
      </c>
      <c r="C88" s="73">
        <f>VLOOKUP(A88,'[1]2013 WORKSHEET'!$A$7:$E$611,3,FALSE)</f>
        <v>290.29000000000002</v>
      </c>
      <c r="D88" s="62">
        <f>VLOOKUP(A88,'[1]2012 Actuals'!$A$1:$L$1231,9,FALSE)</f>
        <v>221.13</v>
      </c>
      <c r="E88" s="63">
        <f t="shared" si="2"/>
        <v>0.76175548589341691</v>
      </c>
      <c r="F88" s="80">
        <f t="shared" si="3"/>
        <v>294.84000000000003</v>
      </c>
      <c r="G88" s="69">
        <f t="shared" si="4"/>
        <v>303.68520000000007</v>
      </c>
      <c r="I88" s="110"/>
      <c r="J88" s="76"/>
    </row>
    <row r="89" spans="1:10" ht="15" x14ac:dyDescent="0.25">
      <c r="A89" s="61" t="s">
        <v>198</v>
      </c>
      <c r="B89" s="68" t="s">
        <v>199</v>
      </c>
      <c r="C89" s="73">
        <f>VLOOKUP(A89,'[1]2013 WORKSHEET'!$A$7:$E$611,3,FALSE)</f>
        <v>104.94</v>
      </c>
      <c r="D89" s="62">
        <f>VLOOKUP(A89,'[1]2012 Actuals'!$A$1:$L$1231,9,FALSE)</f>
        <v>78.17</v>
      </c>
      <c r="E89" s="63">
        <f t="shared" si="2"/>
        <v>0.74490184867543363</v>
      </c>
      <c r="F89" s="80">
        <f t="shared" si="3"/>
        <v>104.22666666666667</v>
      </c>
      <c r="G89" s="69">
        <f t="shared" si="4"/>
        <v>107.35346666666668</v>
      </c>
      <c r="I89" s="110"/>
      <c r="J89" s="76"/>
    </row>
    <row r="90" spans="1:10" ht="12.75" customHeight="1" x14ac:dyDescent="0.25">
      <c r="A90" s="61" t="s">
        <v>200</v>
      </c>
      <c r="B90" s="68" t="s">
        <v>201</v>
      </c>
      <c r="C90" s="73">
        <f>VLOOKUP(A90,'[1]2013 WORKSHEET'!$A$7:$E$611,3,FALSE)</f>
        <v>115.14</v>
      </c>
      <c r="D90" s="62">
        <f>VLOOKUP(A90,'[1]2012 Actuals'!$A$1:$L$1231,9,FALSE)</f>
        <v>79.88</v>
      </c>
      <c r="E90" s="63">
        <f t="shared" si="2"/>
        <v>0.69376411325343057</v>
      </c>
      <c r="F90" s="80">
        <f t="shared" si="3"/>
        <v>106.50666666666666</v>
      </c>
      <c r="G90" s="69">
        <f t="shared" si="4"/>
        <v>109.70186666666666</v>
      </c>
      <c r="I90" s="110"/>
      <c r="J90" s="76"/>
    </row>
    <row r="91" spans="1:10" ht="15" x14ac:dyDescent="0.25">
      <c r="A91" s="61" t="s">
        <v>202</v>
      </c>
      <c r="B91" s="68" t="s">
        <v>203</v>
      </c>
      <c r="C91" s="73">
        <f>VLOOKUP(A91,'[1]2013 WORKSHEET'!$A$7:$E$611,3,FALSE)</f>
        <v>168.23</v>
      </c>
      <c r="D91" s="62">
        <f>VLOOKUP(A91,'[1]2012 Actuals'!$A$1:$L$1231,9,FALSE)</f>
        <v>117.16</v>
      </c>
      <c r="E91" s="63">
        <f t="shared" si="2"/>
        <v>0.69642750995660707</v>
      </c>
      <c r="F91" s="80">
        <f t="shared" si="3"/>
        <v>156.21333333333331</v>
      </c>
      <c r="G91" s="69">
        <f t="shared" si="4"/>
        <v>160.8997333333333</v>
      </c>
      <c r="I91" s="66"/>
      <c r="J91" s="76"/>
    </row>
    <row r="92" spans="1:10" ht="15" x14ac:dyDescent="0.25">
      <c r="A92" s="61" t="s">
        <v>204</v>
      </c>
      <c r="B92" s="68" t="s">
        <v>205</v>
      </c>
      <c r="C92" s="73">
        <f>VLOOKUP(A92,'[1]2013 WORKSHEET'!$A$7:$E$611,3,FALSE)</f>
        <v>3928.95</v>
      </c>
      <c r="D92" s="62">
        <f>VLOOKUP(A92,'[1]2012 Actuals'!$A$1:$L$1231,9,FALSE)</f>
        <v>2148.58</v>
      </c>
      <c r="E92" s="63">
        <f t="shared" si="2"/>
        <v>0.54685857544636607</v>
      </c>
      <c r="F92" s="80">
        <f t="shared" si="3"/>
        <v>2864.7733333333331</v>
      </c>
      <c r="G92" s="69">
        <f t="shared" si="4"/>
        <v>2950.7165333333332</v>
      </c>
      <c r="I92" s="66"/>
      <c r="J92" s="76"/>
    </row>
    <row r="93" spans="1:10" ht="15" x14ac:dyDescent="0.25">
      <c r="A93" s="61" t="s">
        <v>206</v>
      </c>
      <c r="B93" s="68" t="s">
        <v>207</v>
      </c>
      <c r="C93" s="73">
        <f>VLOOKUP(A93,'[1]2013 WORKSHEET'!$A$7:$E$611,3,FALSE)</f>
        <v>185.85</v>
      </c>
      <c r="D93" s="62">
        <f>VLOOKUP(A93,'[1]2012 Actuals'!$A$1:$L$1231,9,FALSE)</f>
        <v>116.16</v>
      </c>
      <c r="E93" s="63">
        <f t="shared" si="2"/>
        <v>0.62502017756255046</v>
      </c>
      <c r="F93" s="80">
        <f t="shared" si="3"/>
        <v>154.88</v>
      </c>
      <c r="G93" s="69">
        <f t="shared" si="4"/>
        <v>159.5264</v>
      </c>
      <c r="I93" s="66"/>
      <c r="J93" s="76"/>
    </row>
    <row r="94" spans="1:10" ht="15" x14ac:dyDescent="0.25">
      <c r="A94" s="61" t="s">
        <v>208</v>
      </c>
      <c r="B94" s="68" t="s">
        <v>209</v>
      </c>
      <c r="C94" s="73">
        <f>VLOOKUP(A94,'[1]2013 WORKSHEET'!$A$7:$E$611,3,FALSE)</f>
        <v>67.010000000000005</v>
      </c>
      <c r="D94" s="62">
        <f>VLOOKUP(A94,'[1]2012 Actuals'!$A$1:$L$1231,9,FALSE)</f>
        <v>40.58</v>
      </c>
      <c r="E94" s="63">
        <f t="shared" si="2"/>
        <v>0.60558125652887618</v>
      </c>
      <c r="F94" s="80">
        <f t="shared" si="3"/>
        <v>54.106666666666662</v>
      </c>
      <c r="G94" s="69">
        <f t="shared" si="4"/>
        <v>55.729866666666666</v>
      </c>
      <c r="I94" s="113"/>
      <c r="J94" s="76"/>
    </row>
    <row r="95" spans="1:10" ht="15" x14ac:dyDescent="0.25">
      <c r="A95" s="61" t="s">
        <v>210</v>
      </c>
      <c r="B95" s="68" t="s">
        <v>211</v>
      </c>
      <c r="C95" s="73">
        <f>VLOOKUP(A95,'[1]2013 WORKSHEET'!$A$7:$E$611,3,FALSE)</f>
        <v>75.650000000000006</v>
      </c>
      <c r="D95" s="62">
        <f>VLOOKUP(A95,'[1]2012 Actuals'!$A$1:$L$1231,9,FALSE)</f>
        <v>41.97</v>
      </c>
      <c r="E95" s="63">
        <f t="shared" si="2"/>
        <v>0.55479180436219422</v>
      </c>
      <c r="F95" s="80">
        <f t="shared" si="3"/>
        <v>55.959999999999994</v>
      </c>
      <c r="G95" s="69">
        <f t="shared" si="4"/>
        <v>57.638799999999996</v>
      </c>
      <c r="I95" s="66"/>
      <c r="J95" s="76"/>
    </row>
    <row r="96" spans="1:10" ht="15" x14ac:dyDescent="0.25">
      <c r="A96" s="61" t="s">
        <v>212</v>
      </c>
      <c r="B96" s="68" t="s">
        <v>213</v>
      </c>
      <c r="C96" s="73">
        <f>VLOOKUP(A96,'[1]2013 WORKSHEET'!$A$7:$E$611,3,FALSE)</f>
        <v>110.54</v>
      </c>
      <c r="D96" s="62">
        <f>VLOOKUP(A96,'[1]2012 Actuals'!$A$1:$L$1231,9,FALSE)</f>
        <v>61.6</v>
      </c>
      <c r="E96" s="63">
        <f t="shared" si="2"/>
        <v>0.55726433870092273</v>
      </c>
      <c r="F96" s="80">
        <f t="shared" si="3"/>
        <v>82.13333333333334</v>
      </c>
      <c r="G96" s="69">
        <f t="shared" si="4"/>
        <v>84.597333333333339</v>
      </c>
      <c r="I96" s="66"/>
      <c r="J96" s="76"/>
    </row>
    <row r="97" spans="1:10" ht="15" x14ac:dyDescent="0.25">
      <c r="A97" s="61" t="s">
        <v>214</v>
      </c>
      <c r="B97" s="68" t="s">
        <v>215</v>
      </c>
      <c r="C97" s="73">
        <f>VLOOKUP(A97,'[1]2013 WORKSHEET'!$A$7:$E$611,3,FALSE)</f>
        <v>4965.76</v>
      </c>
      <c r="D97" s="62">
        <f>VLOOKUP(A97,'[1]2012 Actuals'!$A$1:$L$1231,9,FALSE)</f>
        <v>1166.3599999999999</v>
      </c>
      <c r="E97" s="63">
        <f t="shared" si="2"/>
        <v>0.23488046139966487</v>
      </c>
      <c r="F97" s="80">
        <f t="shared" si="3"/>
        <v>1555.1466666666665</v>
      </c>
      <c r="G97" s="69">
        <f t="shared" si="4"/>
        <v>1601.8010666666667</v>
      </c>
      <c r="I97" s="66"/>
      <c r="J97" s="76"/>
    </row>
    <row r="98" spans="1:10" ht="15" x14ac:dyDescent="0.25">
      <c r="A98" s="61" t="s">
        <v>216</v>
      </c>
      <c r="B98" s="68" t="s">
        <v>217</v>
      </c>
      <c r="C98" s="73">
        <f>VLOOKUP(A98,'[1]2013 WORKSHEET'!$A$7:$E$611,3,FALSE)</f>
        <v>109.67</v>
      </c>
      <c r="D98" s="62">
        <f>VLOOKUP(A98,'[1]2012 Actuals'!$A$1:$L$1231,9,FALSE)</f>
        <v>63.16</v>
      </c>
      <c r="E98" s="63">
        <f t="shared" si="2"/>
        <v>0.57590954682228501</v>
      </c>
      <c r="F98" s="80">
        <f t="shared" si="3"/>
        <v>84.213333333333324</v>
      </c>
      <c r="G98" s="69">
        <f t="shared" si="4"/>
        <v>86.739733333333319</v>
      </c>
      <c r="I98" s="66"/>
      <c r="J98" s="76"/>
    </row>
    <row r="99" spans="1:10" ht="15" x14ac:dyDescent="0.25">
      <c r="A99" s="61" t="s">
        <v>218</v>
      </c>
      <c r="B99" s="68" t="s">
        <v>219</v>
      </c>
      <c r="C99" s="73">
        <f>VLOOKUP(A99,'[1]2013 WORKSHEET'!$A$7:$E$611,3,FALSE)</f>
        <v>39.53</v>
      </c>
      <c r="D99" s="62">
        <f>VLOOKUP(A99,'[1]2012 Actuals'!$A$1:$L$1231,9,FALSE)</f>
        <v>22.16</v>
      </c>
      <c r="E99" s="63">
        <f t="shared" si="2"/>
        <v>0.56058689602833289</v>
      </c>
      <c r="F99" s="80">
        <f t="shared" si="3"/>
        <v>29.546666666666667</v>
      </c>
      <c r="G99" s="69">
        <f t="shared" si="4"/>
        <v>30.433066666666669</v>
      </c>
      <c r="I99" s="66"/>
      <c r="J99" s="76"/>
    </row>
    <row r="100" spans="1:10" ht="15" x14ac:dyDescent="0.25">
      <c r="A100" s="61" t="s">
        <v>220</v>
      </c>
      <c r="B100" s="68" t="s">
        <v>221</v>
      </c>
      <c r="C100" s="73">
        <f>VLOOKUP(A100,'[1]2013 WORKSHEET'!$A$7:$E$611,3,FALSE)</f>
        <v>41.5</v>
      </c>
      <c r="D100" s="62">
        <f>VLOOKUP(A100,'[1]2012 Actuals'!$A$1:$L$1231,9,FALSE)</f>
        <v>22.82</v>
      </c>
      <c r="E100" s="63">
        <f t="shared" si="2"/>
        <v>0.54987951807228919</v>
      </c>
      <c r="F100" s="80">
        <f t="shared" si="3"/>
        <v>30.426666666666669</v>
      </c>
      <c r="G100" s="69">
        <f t="shared" si="4"/>
        <v>31.33946666666667</v>
      </c>
      <c r="I100" s="66"/>
      <c r="J100" s="76"/>
    </row>
    <row r="101" spans="1:10" ht="15" x14ac:dyDescent="0.25">
      <c r="A101" s="61" t="s">
        <v>222</v>
      </c>
      <c r="B101" s="68" t="s">
        <v>223</v>
      </c>
      <c r="C101" s="73">
        <f>VLOOKUP(A101,'[1]2013 WORKSHEET'!$A$7:$E$611,3,FALSE)</f>
        <v>60.61</v>
      </c>
      <c r="D101" s="62">
        <f>VLOOKUP(A101,'[1]2012 Actuals'!$A$1:$L$1231,9,FALSE)</f>
        <v>33.450000000000003</v>
      </c>
      <c r="E101" s="63">
        <f t="shared" si="2"/>
        <v>0.55188912720673167</v>
      </c>
      <c r="F101" s="80">
        <f t="shared" si="3"/>
        <v>44.6</v>
      </c>
      <c r="G101" s="69">
        <f t="shared" si="4"/>
        <v>45.938000000000002</v>
      </c>
      <c r="I101" s="66"/>
      <c r="J101" s="76"/>
    </row>
    <row r="102" spans="1:10" ht="15" x14ac:dyDescent="0.25">
      <c r="A102" s="61" t="s">
        <v>224</v>
      </c>
      <c r="B102" s="68" t="s">
        <v>225</v>
      </c>
      <c r="C102" s="73">
        <f>VLOOKUP(A102,'[1]2013 WORKSHEET'!$A$7:$E$611,3,FALSE)</f>
        <v>19864</v>
      </c>
      <c r="D102" s="62">
        <f>VLOOKUP(A102,'[1]2012 Actuals'!$A$1:$L$1231,9,FALSE)</f>
        <v>14963.26</v>
      </c>
      <c r="E102" s="63">
        <f t="shared" si="2"/>
        <v>0.75328534031413619</v>
      </c>
      <c r="F102" s="80">
        <f t="shared" si="3"/>
        <v>19951.013333333332</v>
      </c>
      <c r="G102" s="69">
        <f t="shared" si="4"/>
        <v>20549.543733333332</v>
      </c>
      <c r="I102" s="66"/>
      <c r="J102" s="76"/>
    </row>
    <row r="103" spans="1:10" ht="12.75" customHeight="1" x14ac:dyDescent="0.25">
      <c r="A103" s="61" t="s">
        <v>226</v>
      </c>
      <c r="B103" s="68" t="s">
        <v>227</v>
      </c>
      <c r="C103" s="73">
        <f>VLOOKUP(A103,'[1]2013 WORKSHEET'!$A$7:$E$611,3,FALSE)</f>
        <v>819.28</v>
      </c>
      <c r="D103" s="62">
        <f>VLOOKUP(A103,'[1]2012 Actuals'!$A$1:$L$1231,9,FALSE)</f>
        <v>802.71</v>
      </c>
      <c r="E103" s="63">
        <f t="shared" si="2"/>
        <v>0.97977492432379654</v>
      </c>
      <c r="F103" s="80">
        <f t="shared" si="3"/>
        <v>1070.28</v>
      </c>
      <c r="G103" s="69">
        <f t="shared" si="4"/>
        <v>1102.3884</v>
      </c>
      <c r="I103" s="66"/>
    </row>
    <row r="104" spans="1:10" ht="15" x14ac:dyDescent="0.25">
      <c r="A104" s="61" t="s">
        <v>228</v>
      </c>
      <c r="B104" s="68" t="s">
        <v>229</v>
      </c>
      <c r="C104" s="73">
        <f>VLOOKUP(A104,'[1]2013 WORKSHEET'!$A$7:$E$611,3,FALSE)</f>
        <v>287.62</v>
      </c>
      <c r="D104" s="62">
        <f>VLOOKUP(A104,'[1]2012 Actuals'!$A$1:$L$1231,9,FALSE)</f>
        <v>285.37</v>
      </c>
      <c r="E104" s="63">
        <f t="shared" si="2"/>
        <v>0.99217717822126417</v>
      </c>
      <c r="F104" s="80">
        <f t="shared" si="3"/>
        <v>380.49333333333334</v>
      </c>
      <c r="G104" s="69">
        <f t="shared" si="4"/>
        <v>391.90813333333335</v>
      </c>
      <c r="I104" s="66"/>
    </row>
    <row r="105" spans="1:10" ht="15" x14ac:dyDescent="0.25">
      <c r="A105" s="61" t="s">
        <v>230</v>
      </c>
      <c r="B105" s="68" t="s">
        <v>231</v>
      </c>
      <c r="C105" s="73">
        <f>VLOOKUP(A105,'[1]2013 WORKSHEET'!$A$7:$E$611,3,FALSE)</f>
        <v>317.49</v>
      </c>
      <c r="D105" s="62">
        <f>VLOOKUP(A105,'[1]2012 Actuals'!$A$1:$L$1231,9,FALSE)</f>
        <v>292.42</v>
      </c>
      <c r="E105" s="63">
        <f t="shared" si="2"/>
        <v>0.92103688305143472</v>
      </c>
      <c r="F105" s="80">
        <f t="shared" si="3"/>
        <v>389.89333333333332</v>
      </c>
      <c r="G105" s="69">
        <f t="shared" si="4"/>
        <v>401.59013333333331</v>
      </c>
      <c r="I105" s="66"/>
    </row>
    <row r="106" spans="1:10" ht="15" x14ac:dyDescent="0.25">
      <c r="A106" s="61" t="s">
        <v>232</v>
      </c>
      <c r="B106" s="68" t="s">
        <v>233</v>
      </c>
      <c r="C106" s="73">
        <f>VLOOKUP(A106,'[1]2013 WORKSHEET'!$A$7:$E$611,3,FALSE)</f>
        <v>464.1</v>
      </c>
      <c r="D106" s="62">
        <f>VLOOKUP(A106,'[1]2012 Actuals'!$A$1:$L$1231,9,FALSE)</f>
        <v>428.99</v>
      </c>
      <c r="E106" s="63">
        <f t="shared" si="2"/>
        <v>0.92434820081878899</v>
      </c>
      <c r="F106" s="80">
        <f t="shared" si="3"/>
        <v>571.98666666666668</v>
      </c>
      <c r="G106" s="69">
        <f t="shared" si="4"/>
        <v>589.14626666666675</v>
      </c>
      <c r="I106" s="66"/>
    </row>
    <row r="107" spans="1:10" ht="15" x14ac:dyDescent="0.25">
      <c r="A107" s="68" t="s">
        <v>234</v>
      </c>
      <c r="B107" s="68" t="s">
        <v>235</v>
      </c>
      <c r="C107" s="73">
        <f>VLOOKUP(A107,'[1]2013 WORKSHEET'!$A$7:$E$611,3,FALSE)</f>
        <v>2582.75</v>
      </c>
      <c r="D107" s="62">
        <f>VLOOKUP(A107,'[1]2012 Actuals'!$A$1:$L$1231,9,FALSE)</f>
        <v>1449.58</v>
      </c>
      <c r="E107" s="63">
        <f t="shared" si="2"/>
        <v>0.56125447681734586</v>
      </c>
      <c r="F107" s="80">
        <f>225+D107</f>
        <v>1674.58</v>
      </c>
      <c r="G107" s="69">
        <f>+C107*1.0684</f>
        <v>2759.4101000000001</v>
      </c>
    </row>
    <row r="108" spans="1:10" ht="15" x14ac:dyDescent="0.25">
      <c r="A108" s="68" t="s">
        <v>236</v>
      </c>
      <c r="B108" s="68" t="s">
        <v>237</v>
      </c>
      <c r="C108" s="73">
        <f>VLOOKUP(A108,'[1]2013 WORKSHEET'!$A$7:$E$611,3,FALSE)</f>
        <v>2582.75</v>
      </c>
      <c r="D108" s="62">
        <f>VLOOKUP(A108,'[1]2012 Actuals'!$A$1:$L$1231,9,FALSE)</f>
        <v>1406.79</v>
      </c>
      <c r="E108" s="63">
        <f t="shared" si="2"/>
        <v>0.5446868647759171</v>
      </c>
      <c r="F108" s="80">
        <v>2000</v>
      </c>
      <c r="G108" s="69">
        <f>+F108*1.0684</f>
        <v>2136.8000000000002</v>
      </c>
    </row>
    <row r="109" spans="1:10" x14ac:dyDescent="0.2">
      <c r="A109" s="68" t="s">
        <v>238</v>
      </c>
      <c r="B109" s="68" t="s">
        <v>239</v>
      </c>
      <c r="C109" s="73">
        <f>VLOOKUP(A109,'[1]2013 WORKSHEET'!$A$7:$E$611,3,FALSE)</f>
        <v>11999.48</v>
      </c>
      <c r="D109" s="70">
        <f>VLOOKUP(A109,'[1]2012 Actuals'!$A$1:$L$1231,9,FALSE)</f>
        <v>6431.68</v>
      </c>
      <c r="E109" s="63">
        <f t="shared" si="2"/>
        <v>0.53599655985092687</v>
      </c>
      <c r="F109" s="80">
        <v>10259</v>
      </c>
      <c r="G109" s="73">
        <f>+F109*1.0684</f>
        <v>10960.7156</v>
      </c>
      <c r="I109" s="62"/>
    </row>
    <row r="110" spans="1:10" ht="15" x14ac:dyDescent="0.25">
      <c r="A110" s="68" t="s">
        <v>240</v>
      </c>
      <c r="B110" s="68" t="s">
        <v>241</v>
      </c>
      <c r="C110" s="73">
        <f>VLOOKUP(A110,'[1]2013 WORKSHEET'!$A$7:$E$611,3,FALSE)</f>
        <v>41709</v>
      </c>
      <c r="D110" s="62">
        <f>VLOOKUP(A110,'[1]2012 Actuals'!$A$1:$L$1231,9,FALSE)</f>
        <v>51616.36</v>
      </c>
      <c r="E110" s="63">
        <f t="shared" si="2"/>
        <v>1.2375353041310029</v>
      </c>
      <c r="F110" s="80">
        <f>+D110</f>
        <v>51616.36</v>
      </c>
      <c r="G110" s="69">
        <f>+F110*1.0684</f>
        <v>55146.919024000003</v>
      </c>
      <c r="I110" s="66" t="s">
        <v>242</v>
      </c>
    </row>
    <row r="111" spans="1:10" ht="15" x14ac:dyDescent="0.25">
      <c r="A111" s="68" t="s">
        <v>243</v>
      </c>
      <c r="B111" s="68" t="s">
        <v>244</v>
      </c>
      <c r="C111" s="73">
        <f>VLOOKUP(A111,'[1]2013 WORKSHEET'!$A$7:$E$611,3,FALSE)</f>
        <v>8282</v>
      </c>
      <c r="D111" s="62">
        <f>VLOOKUP(A111,'[1]2012 Actuals'!$A$1:$L$1231,9,FALSE)</f>
        <v>50.88</v>
      </c>
      <c r="E111" s="63">
        <f t="shared" si="2"/>
        <v>6.1434436126539486E-3</v>
      </c>
      <c r="F111" s="109">
        <v>8282</v>
      </c>
      <c r="G111" s="69">
        <f>+F111*1.064</f>
        <v>8812.0480000000007</v>
      </c>
      <c r="I111" s="66"/>
    </row>
    <row r="112" spans="1:10" ht="15" x14ac:dyDescent="0.25">
      <c r="A112" s="68" t="s">
        <v>245</v>
      </c>
      <c r="B112" s="68" t="s">
        <v>246</v>
      </c>
      <c r="C112" s="73">
        <f>VLOOKUP(A112,'[1]2013 WORKSHEET'!$A$7:$E$611,3,FALSE)</f>
        <v>15806.43</v>
      </c>
      <c r="D112" s="62">
        <f>VLOOKUP(A112,'[1]2012 Actuals'!$A$1:$L$1231,9,FALSE)</f>
        <v>11575.57</v>
      </c>
      <c r="E112" s="63">
        <f t="shared" si="2"/>
        <v>0.73233298094509636</v>
      </c>
      <c r="F112" s="109">
        <f>+D112/9*3+D112</f>
        <v>15434.093333333332</v>
      </c>
      <c r="G112" s="69">
        <f>+F112*1.0684</f>
        <v>16489.785317333331</v>
      </c>
      <c r="I112" s="66"/>
    </row>
    <row r="113" spans="1:10" ht="15" x14ac:dyDescent="0.25">
      <c r="A113" s="68" t="s">
        <v>247</v>
      </c>
      <c r="B113" s="68" t="s">
        <v>248</v>
      </c>
      <c r="C113" s="73">
        <f>VLOOKUP(A113,'[1]2013 WORKSHEET'!$A$7:$E$611,3,FALSE)</f>
        <v>18595.8</v>
      </c>
      <c r="D113" s="62">
        <f>VLOOKUP(A113,'[1]2012 Actuals'!$A$1:$L$1231,9,FALSE)</f>
        <v>15075.32</v>
      </c>
      <c r="E113" s="63">
        <f t="shared" si="2"/>
        <v>0.81068413297626352</v>
      </c>
      <c r="F113" s="109">
        <f>+D113/9*3+D113</f>
        <v>20100.426666666666</v>
      </c>
      <c r="G113" s="69">
        <f>+F113*1.0684</f>
        <v>21475.295850666666</v>
      </c>
      <c r="I113" s="66"/>
    </row>
    <row r="114" spans="1:10" x14ac:dyDescent="0.2">
      <c r="A114" s="68" t="s">
        <v>249</v>
      </c>
      <c r="B114" s="68" t="s">
        <v>250</v>
      </c>
      <c r="C114" s="73">
        <f>VLOOKUP(A114,'[1]2013 WORKSHEET'!$A$7:$E$611,3,FALSE)</f>
        <v>5965</v>
      </c>
      <c r="D114" s="62">
        <f>VLOOKUP(A114,'[1]2012 Actuals'!$A$1:$L$1231,9,FALSE)</f>
        <v>4583.63</v>
      </c>
      <c r="E114" s="63">
        <f t="shared" si="2"/>
        <v>0.76842078792958934</v>
      </c>
      <c r="F114" s="109">
        <v>4584</v>
      </c>
      <c r="G114" s="73">
        <v>4584</v>
      </c>
      <c r="I114" s="66"/>
    </row>
    <row r="115" spans="1:10" x14ac:dyDescent="0.2">
      <c r="A115" s="68" t="s">
        <v>251</v>
      </c>
      <c r="B115" s="68" t="s">
        <v>252</v>
      </c>
      <c r="C115" s="73">
        <f>VLOOKUP(A115,'[1]2013 WORKSHEET'!$A$7:$E$611,3,FALSE)</f>
        <v>15496.5</v>
      </c>
      <c r="D115" s="70">
        <f>VLOOKUP(A115,'[1]2012 Actuals'!$A$1:$L$1231,9,FALSE)</f>
        <v>10761.63</v>
      </c>
      <c r="E115" s="72">
        <f t="shared" si="2"/>
        <v>0.69445552221469364</v>
      </c>
      <c r="F115" s="109">
        <f>+D115/9*3+D115</f>
        <v>14348.84</v>
      </c>
      <c r="G115" s="73">
        <f>+F115*1.0684</f>
        <v>15330.300656000001</v>
      </c>
      <c r="I115" s="66"/>
    </row>
    <row r="116" spans="1:10" ht="15" x14ac:dyDescent="0.25">
      <c r="A116" s="68" t="s">
        <v>253</v>
      </c>
      <c r="B116" s="68" t="s">
        <v>254</v>
      </c>
      <c r="C116" s="73">
        <f>VLOOKUP(A116,'[1]2013 WORKSHEET'!$A$7:$E$611,3,FALSE)</f>
        <v>13000</v>
      </c>
      <c r="D116" s="70">
        <f>VLOOKUP(A116,'[1]2012 Actuals'!$A$1:$L$1231,9,FALSE)</f>
        <v>2433.27</v>
      </c>
      <c r="E116" s="63">
        <f t="shared" si="2"/>
        <v>0.18717461538461538</v>
      </c>
      <c r="F116" s="80">
        <v>6500</v>
      </c>
      <c r="G116" s="69">
        <v>13000</v>
      </c>
      <c r="I116" s="75"/>
    </row>
    <row r="117" spans="1:10" ht="15" x14ac:dyDescent="0.25">
      <c r="A117" s="68" t="s">
        <v>255</v>
      </c>
      <c r="B117" s="71" t="s">
        <v>256</v>
      </c>
      <c r="C117" s="73">
        <f>VLOOKUP(A117,'[1]2013 WORKSHEET'!$A$7:$E$611,3,FALSE)</f>
        <v>7000</v>
      </c>
      <c r="D117" s="62">
        <f>VLOOKUP(A117,'[1]2012 Actuals'!$A$1:$L$1231,9,FALSE)</f>
        <v>0</v>
      </c>
      <c r="E117" s="63">
        <f t="shared" si="2"/>
        <v>0</v>
      </c>
      <c r="F117" s="80">
        <f t="shared" ref="F117:F122" si="5">+D117/9*3+D117</f>
        <v>0</v>
      </c>
      <c r="G117" s="114">
        <v>7000</v>
      </c>
      <c r="I117" s="75"/>
    </row>
    <row r="118" spans="1:10" x14ac:dyDescent="0.2">
      <c r="A118" s="68" t="s">
        <v>257</v>
      </c>
      <c r="B118" s="68" t="s">
        <v>258</v>
      </c>
      <c r="C118" s="73">
        <f>VLOOKUP(A118,'[1]2013 WORKSHEET'!$A$7:$E$611,3,FALSE)</f>
        <v>1500</v>
      </c>
      <c r="D118" s="70">
        <f>VLOOKUP(A118,'[1]2012 Actuals'!$A$1:$L$1231,9,FALSE)</f>
        <v>0</v>
      </c>
      <c r="E118" s="63">
        <f t="shared" si="2"/>
        <v>0</v>
      </c>
      <c r="F118" s="80">
        <v>1387</v>
      </c>
      <c r="G118" s="73">
        <v>1500</v>
      </c>
      <c r="I118" s="75"/>
    </row>
    <row r="119" spans="1:10" x14ac:dyDescent="0.2">
      <c r="A119" s="68" t="s">
        <v>259</v>
      </c>
      <c r="B119" s="68" t="s">
        <v>260</v>
      </c>
      <c r="C119" s="73">
        <f>VLOOKUP(A119,'[1]2013 WORKSHEET'!$A$7:$E$611,3,FALSE)</f>
        <v>1500</v>
      </c>
      <c r="D119" s="70">
        <f>VLOOKUP(A119,'[1]2012 Actuals'!$A$1:$L$1231,9,FALSE)</f>
        <v>0</v>
      </c>
      <c r="E119" s="63">
        <f t="shared" si="2"/>
        <v>0</v>
      </c>
      <c r="F119" s="80">
        <f t="shared" si="5"/>
        <v>0</v>
      </c>
      <c r="G119" s="73">
        <v>2000</v>
      </c>
      <c r="I119" s="66" t="s">
        <v>261</v>
      </c>
    </row>
    <row r="120" spans="1:10" ht="15" x14ac:dyDescent="0.25">
      <c r="A120" s="68" t="s">
        <v>262</v>
      </c>
      <c r="B120" s="68" t="s">
        <v>263</v>
      </c>
      <c r="C120" s="73">
        <f>VLOOKUP(A120,'[1]2013 WORKSHEET'!$A$7:$E$611,3,FALSE)</f>
        <v>2500</v>
      </c>
      <c r="D120" s="70">
        <f>VLOOKUP(A120,'[1]2012 Actuals'!$A$1:$L$1231,9,FALSE)</f>
        <v>686.35</v>
      </c>
      <c r="E120" s="63">
        <f t="shared" si="2"/>
        <v>0.27454000000000001</v>
      </c>
      <c r="F120" s="109">
        <v>2500</v>
      </c>
      <c r="G120" s="69">
        <v>2500</v>
      </c>
      <c r="I120" s="115"/>
    </row>
    <row r="121" spans="1:10" x14ac:dyDescent="0.2">
      <c r="A121" s="68" t="s">
        <v>264</v>
      </c>
      <c r="B121" s="68" t="s">
        <v>265</v>
      </c>
      <c r="C121" s="73">
        <f>VLOOKUP(A121,'[1]2013 WORKSHEET'!$A$7:$E$611,3,FALSE)</f>
        <v>750</v>
      </c>
      <c r="D121" s="70">
        <f>VLOOKUP(A121,'[1]2012 Actuals'!$A$1:$L$1231,9,FALSE)</f>
        <v>254.96</v>
      </c>
      <c r="E121" s="63">
        <f t="shared" si="2"/>
        <v>0.33994666666666667</v>
      </c>
      <c r="F121" s="80">
        <f t="shared" si="5"/>
        <v>339.94666666666672</v>
      </c>
      <c r="G121" s="73">
        <v>750</v>
      </c>
      <c r="I121" s="66"/>
    </row>
    <row r="122" spans="1:10" ht="15" x14ac:dyDescent="0.25">
      <c r="A122" s="61" t="s">
        <v>266</v>
      </c>
      <c r="B122" s="61" t="s">
        <v>267</v>
      </c>
      <c r="C122" s="64">
        <f>VLOOKUP(A122,'[1]2013 WORKSHEET'!$A$7:$E$611,3,FALSE)</f>
        <v>7000</v>
      </c>
      <c r="D122" s="62">
        <f>VLOOKUP(A122,'[1]2012 Actuals'!$A$1:$L$1231,9,FALSE)</f>
        <v>0</v>
      </c>
      <c r="E122" s="63">
        <f t="shared" si="2"/>
        <v>0</v>
      </c>
      <c r="F122" s="80">
        <f t="shared" si="5"/>
        <v>0</v>
      </c>
      <c r="G122" s="69">
        <v>7000</v>
      </c>
      <c r="I122" s="66"/>
    </row>
    <row r="123" spans="1:10" ht="15" x14ac:dyDescent="0.25">
      <c r="A123" s="61" t="s">
        <v>268</v>
      </c>
      <c r="B123" s="61" t="s">
        <v>269</v>
      </c>
      <c r="C123" s="64">
        <f>VLOOKUP(A123,'[1]2013 WORKSHEET'!$A$7:$E$611,3,FALSE)</f>
        <v>2500</v>
      </c>
      <c r="D123" s="70">
        <f>VLOOKUP(A123,'[1]2012 Actuals'!$A$1:$L$1231,9,FALSE)</f>
        <v>92.05</v>
      </c>
      <c r="E123" s="63">
        <f t="shared" si="2"/>
        <v>3.6819999999999999E-2</v>
      </c>
      <c r="F123" s="109"/>
      <c r="G123" s="69">
        <v>2500</v>
      </c>
      <c r="I123" s="62"/>
    </row>
    <row r="124" spans="1:10" x14ac:dyDescent="0.2">
      <c r="A124" s="61"/>
      <c r="B124" s="88" t="s">
        <v>270</v>
      </c>
      <c r="C124" s="91"/>
      <c r="D124" s="90"/>
      <c r="E124" s="116"/>
      <c r="F124" s="116"/>
      <c r="G124" s="91"/>
      <c r="I124" s="62"/>
    </row>
    <row r="125" spans="1:10" x14ac:dyDescent="0.2">
      <c r="A125" s="117" t="s">
        <v>271</v>
      </c>
      <c r="B125" s="117" t="s">
        <v>272</v>
      </c>
      <c r="C125" s="73">
        <f>VLOOKUP(A125,'[1]2013 WORKSHEET'!$A$1:$E$616,3,FALSE )</f>
        <v>3226.63</v>
      </c>
      <c r="D125" s="62">
        <f>VLOOKUP(A125,'[1]2012 Actuals'!$A$1:$L$1231,9,FALSE)</f>
        <v>0</v>
      </c>
      <c r="E125" s="72">
        <f t="shared" ref="E125:E130" si="6">+D125/C125</f>
        <v>0</v>
      </c>
      <c r="F125" s="109"/>
      <c r="G125" s="73">
        <f>+C125*1.03</f>
        <v>3323.4289000000003</v>
      </c>
      <c r="I125" s="66"/>
      <c r="J125" s="118"/>
    </row>
    <row r="126" spans="1:10" x14ac:dyDescent="0.2">
      <c r="A126" s="117" t="s">
        <v>273</v>
      </c>
      <c r="B126" s="117" t="s">
        <v>274</v>
      </c>
      <c r="C126" s="73">
        <f>VLOOKUP(A126,'[1]2013 WORKSHEET'!$A$1:$E$616,3,FALSE )</f>
        <v>128.02000000000001</v>
      </c>
      <c r="D126" s="62">
        <f>VLOOKUP(A126,'[1]2012 Actuals'!$A$1:$L$1231,9,FALSE)</f>
        <v>0</v>
      </c>
      <c r="E126" s="72">
        <f t="shared" si="6"/>
        <v>0</v>
      </c>
      <c r="F126" s="109"/>
      <c r="G126" s="73">
        <f>+C126*1.03</f>
        <v>131.86060000000001</v>
      </c>
      <c r="I126" s="66"/>
    </row>
    <row r="127" spans="1:10" x14ac:dyDescent="0.2">
      <c r="A127" s="117" t="s">
        <v>275</v>
      </c>
      <c r="B127" s="117" t="s">
        <v>276</v>
      </c>
      <c r="C127" s="73">
        <f>VLOOKUP(A127,'[1]2013 WORKSHEET'!$A$1:$E$616,3,FALSE )</f>
        <v>58.29</v>
      </c>
      <c r="D127" s="62">
        <f>VLOOKUP(A127,'[1]2012 Actuals'!$A$1:$L$1231,9,FALSE)</f>
        <v>0</v>
      </c>
      <c r="E127" s="72">
        <f t="shared" si="6"/>
        <v>0</v>
      </c>
      <c r="F127" s="109"/>
      <c r="G127" s="73">
        <f>+C127*1.03</f>
        <v>60.038699999999999</v>
      </c>
      <c r="I127" s="66"/>
    </row>
    <row r="128" spans="1:10" x14ac:dyDescent="0.2">
      <c r="A128" s="117" t="s">
        <v>277</v>
      </c>
      <c r="B128" s="117" t="s">
        <v>278</v>
      </c>
      <c r="C128" s="73">
        <f>VLOOKUP(A128,'[1]2013 WORKSHEET'!$A$1:$E$616,3,FALSE )</f>
        <v>46.84</v>
      </c>
      <c r="D128" s="62">
        <f>VLOOKUP(A128,'[1]2012 Actuals'!$A$1:$L$1231,9,FALSE)</f>
        <v>0</v>
      </c>
      <c r="E128" s="72">
        <f t="shared" si="6"/>
        <v>0</v>
      </c>
      <c r="F128" s="109"/>
      <c r="G128" s="73">
        <f>+C128*1.03</f>
        <v>48.245200000000004</v>
      </c>
      <c r="I128" s="66"/>
    </row>
    <row r="129" spans="1:14" ht="15" x14ac:dyDescent="0.25">
      <c r="A129" s="117" t="s">
        <v>279</v>
      </c>
      <c r="B129" s="117" t="s">
        <v>280</v>
      </c>
      <c r="C129" s="73">
        <f>VLOOKUP(A129,'[1]2013 WORKSHEET'!$A$1:$E$616,3,FALSE )</f>
        <v>68.7</v>
      </c>
      <c r="D129" s="62">
        <f>VLOOKUP(A129,'[1]2012 Actuals'!$A$1:$L$1231,9,FALSE)</f>
        <v>0</v>
      </c>
      <c r="E129" s="72">
        <f t="shared" si="6"/>
        <v>0</v>
      </c>
      <c r="F129" s="109"/>
      <c r="G129" s="73">
        <f>+C129*1.03</f>
        <v>70.76100000000001</v>
      </c>
      <c r="I129" s="66"/>
      <c r="N129" s="119"/>
    </row>
    <row r="130" spans="1:14" x14ac:dyDescent="0.2">
      <c r="A130" s="117" t="s">
        <v>281</v>
      </c>
      <c r="B130" s="117" t="s">
        <v>282</v>
      </c>
      <c r="C130" s="73">
        <f>VLOOKUP(A130,'[1]2013 WORKSHEET'!$A$1:$E$616,3,FALSE )</f>
        <v>2657.08</v>
      </c>
      <c r="D130" s="62">
        <f>VLOOKUP(A130,'[1]2012 Actuals'!$A$1:$L$1231,9,FALSE)</f>
        <v>3288.23</v>
      </c>
      <c r="E130" s="72">
        <f t="shared" si="6"/>
        <v>1.237535189004471</v>
      </c>
      <c r="F130" s="109">
        <f>+D130</f>
        <v>3288.23</v>
      </c>
      <c r="G130" s="73">
        <f>+C130*1.0684</f>
        <v>2838.8242719999998</v>
      </c>
    </row>
    <row r="131" spans="1:14" x14ac:dyDescent="0.2">
      <c r="A131" s="61"/>
      <c r="B131" s="88" t="s">
        <v>97</v>
      </c>
      <c r="C131" s="91"/>
      <c r="D131" s="90"/>
      <c r="E131" s="116"/>
      <c r="F131" s="116"/>
      <c r="G131" s="91"/>
      <c r="H131" s="66"/>
      <c r="I131" s="120"/>
    </row>
    <row r="132" spans="1:14" x14ac:dyDescent="0.2">
      <c r="A132" s="121" t="s">
        <v>283</v>
      </c>
      <c r="B132" s="121" t="s">
        <v>284</v>
      </c>
      <c r="C132" s="64">
        <f>VLOOKUP(A132,'[1]2013 WORKSHEET'!$A$1:$E$616,3,FALSE)</f>
        <v>5000</v>
      </c>
      <c r="D132" s="62">
        <f>VLOOKUP(A132,'[1]2012 Actuals'!$A$1:$L$1231,9,FALSE)</f>
        <v>6086.31</v>
      </c>
      <c r="E132" s="63">
        <f>+D132/C132</f>
        <v>1.2172620000000001</v>
      </c>
      <c r="F132" s="80">
        <v>7000</v>
      </c>
      <c r="G132" s="73">
        <v>5000</v>
      </c>
      <c r="H132" s="66"/>
    </row>
    <row r="133" spans="1:14" x14ac:dyDescent="0.2">
      <c r="A133" s="121" t="s">
        <v>285</v>
      </c>
      <c r="B133" s="121" t="s">
        <v>286</v>
      </c>
      <c r="C133" s="64">
        <f>VLOOKUP(A133,'[1]2013 WORKSHEET'!$A$1:$E$616,3,FALSE)</f>
        <v>0</v>
      </c>
      <c r="D133" s="62">
        <f>VLOOKUP(A133,'[1]2012 Actuals'!$A$1:$L$1231,9,FALSE)</f>
        <v>0</v>
      </c>
      <c r="E133" s="63"/>
      <c r="F133" s="80">
        <v>0</v>
      </c>
      <c r="G133" s="62"/>
      <c r="H133" s="65"/>
      <c r="I133" s="122"/>
    </row>
    <row r="134" spans="1:14" ht="12.75" customHeight="1" x14ac:dyDescent="0.2">
      <c r="A134" s="121" t="s">
        <v>287</v>
      </c>
      <c r="B134" s="121" t="s">
        <v>288</v>
      </c>
      <c r="C134" s="64">
        <f>VLOOKUP(A134,'[1]2013 WORKSHEET'!$A$1:$E$616,3,FALSE)</f>
        <v>178921.60000000001</v>
      </c>
      <c r="D134" s="62">
        <f>VLOOKUP(A134,'[1]2012 Actuals'!$A$1:$L$1231,9,FALSE)</f>
        <v>136991.60999999999</v>
      </c>
      <c r="E134" s="63">
        <f t="shared" ref="E134:E148" si="7">+D134/C134</f>
        <v>0.76565160383095154</v>
      </c>
      <c r="F134" s="80">
        <f>+D134/9*3+D134</f>
        <v>182655.47999999998</v>
      </c>
      <c r="G134" s="123">
        <v>206915.20000000001</v>
      </c>
      <c r="H134" s="124"/>
      <c r="I134" s="125" t="s">
        <v>289</v>
      </c>
      <c r="K134" s="122"/>
    </row>
    <row r="135" spans="1:14" x14ac:dyDescent="0.2">
      <c r="A135" s="121" t="s">
        <v>290</v>
      </c>
      <c r="B135" s="121" t="s">
        <v>291</v>
      </c>
      <c r="C135" s="64">
        <f>VLOOKUP(A135,'[1]2013 WORKSHEET'!$A$1:$E$616,3,FALSE)</f>
        <v>9389.64</v>
      </c>
      <c r="D135" s="62">
        <f>VLOOKUP(A135,'[1]2012 Actuals'!$A$1:$L$1231,9,FALSE)</f>
        <v>7372.13</v>
      </c>
      <c r="E135" s="63">
        <f t="shared" si="7"/>
        <v>0.78513446734912096</v>
      </c>
      <c r="F135" s="80">
        <f t="shared" ref="F135:F140" si="8">+D135/9*3+D135</f>
        <v>9829.506666666668</v>
      </c>
      <c r="G135" s="126">
        <f>+F135*1.03</f>
        <v>10124.391866666669</v>
      </c>
      <c r="H135" s="124"/>
      <c r="I135" s="127"/>
    </row>
    <row r="136" spans="1:14" x14ac:dyDescent="0.2">
      <c r="A136" s="121" t="s">
        <v>292</v>
      </c>
      <c r="B136" s="121" t="s">
        <v>293</v>
      </c>
      <c r="C136" s="64">
        <f>VLOOKUP(A136,'[1]2013 WORKSHEET'!$A$1:$E$616,3,FALSE)</f>
        <v>3587.9</v>
      </c>
      <c r="D136" s="62">
        <f>VLOOKUP(A136,'[1]2012 Actuals'!$A$1:$L$1231,9,FALSE)</f>
        <v>2677.03</v>
      </c>
      <c r="E136" s="63">
        <f t="shared" si="7"/>
        <v>0.74612726107193628</v>
      </c>
      <c r="F136" s="80">
        <f t="shared" si="8"/>
        <v>3569.3733333333334</v>
      </c>
      <c r="G136" s="126">
        <f>+F136*1.03</f>
        <v>3676.4545333333335</v>
      </c>
      <c r="H136" s="113"/>
      <c r="I136" s="128"/>
    </row>
    <row r="137" spans="1:14" x14ac:dyDescent="0.2">
      <c r="A137" s="121" t="s">
        <v>294</v>
      </c>
      <c r="B137" s="121" t="s">
        <v>295</v>
      </c>
      <c r="C137" s="64">
        <f>VLOOKUP(A137,'[1]2013 WORKSHEET'!$A$1:$E$616,3,FALSE)</f>
        <v>3565.27</v>
      </c>
      <c r="D137" s="62">
        <f>VLOOKUP(A137,'[1]2012 Actuals'!$A$1:$L$1231,9,FALSE)</f>
        <v>2676.09</v>
      </c>
      <c r="E137" s="63">
        <f t="shared" si="7"/>
        <v>0.75059953383614708</v>
      </c>
      <c r="F137" s="80">
        <f t="shared" si="8"/>
        <v>3568.1200000000003</v>
      </c>
      <c r="G137" s="126">
        <f>+F137*1.03</f>
        <v>3675.1636000000003</v>
      </c>
      <c r="H137" s="113"/>
      <c r="I137" s="85"/>
    </row>
    <row r="138" spans="1:14" x14ac:dyDescent="0.2">
      <c r="A138" s="121" t="s">
        <v>296</v>
      </c>
      <c r="B138" s="121" t="s">
        <v>297</v>
      </c>
      <c r="C138" s="64">
        <f>VLOOKUP(A138,'[1]2013 WORKSHEET'!$A$1:$E$616,3,FALSE)</f>
        <v>5210.8900000000003</v>
      </c>
      <c r="D138" s="62">
        <f>VLOOKUP(A138,'[1]2012 Actuals'!$A$1:$L$1231,9,FALSE)</f>
        <v>3924.72</v>
      </c>
      <c r="E138" s="63">
        <f t="shared" si="7"/>
        <v>0.75317652070951402</v>
      </c>
      <c r="F138" s="80">
        <f t="shared" si="8"/>
        <v>5232.96</v>
      </c>
      <c r="G138" s="126">
        <f>+F138*1.03</f>
        <v>5389.9488000000001</v>
      </c>
      <c r="H138" s="113"/>
    </row>
    <row r="139" spans="1:14" x14ac:dyDescent="0.2">
      <c r="A139" s="121" t="s">
        <v>298</v>
      </c>
      <c r="B139" s="121" t="s">
        <v>299</v>
      </c>
      <c r="C139" s="64">
        <f>VLOOKUP(A139,'[1]2013 WORKSHEET'!$A$1:$E$616,3,FALSE)</f>
        <v>17010.45</v>
      </c>
      <c r="D139" s="62">
        <f>VLOOKUP(A139,'[1]2012 Actuals'!$A$1:$L$1231,9,FALSE)</f>
        <v>10752.97</v>
      </c>
      <c r="E139" s="63">
        <f t="shared" si="7"/>
        <v>0.63213906745559345</v>
      </c>
      <c r="F139" s="80">
        <f t="shared" si="8"/>
        <v>14337.293333333331</v>
      </c>
      <c r="G139" s="123">
        <v>18173.96</v>
      </c>
      <c r="H139" s="113"/>
      <c r="I139" s="66" t="s">
        <v>300</v>
      </c>
    </row>
    <row r="140" spans="1:14" x14ac:dyDescent="0.2">
      <c r="A140" s="121" t="s">
        <v>301</v>
      </c>
      <c r="B140" s="121" t="s">
        <v>302</v>
      </c>
      <c r="C140" s="64">
        <f>VLOOKUP(A140,'[1]2013 WORKSHEET'!$A$1:$E$616,3,FALSE)</f>
        <v>9638.3799999999992</v>
      </c>
      <c r="D140" s="62">
        <f>VLOOKUP(A140,'[1]2012 Actuals'!$A$1:$L$1231,9,FALSE)</f>
        <v>11529.1</v>
      </c>
      <c r="E140" s="63">
        <f t="shared" si="7"/>
        <v>1.1961657456958537</v>
      </c>
      <c r="F140" s="109">
        <f t="shared" si="8"/>
        <v>15372.133333333335</v>
      </c>
      <c r="G140" s="123">
        <f>+F140*1.03</f>
        <v>15833.297333333336</v>
      </c>
      <c r="H140" s="113"/>
      <c r="I140" s="66"/>
    </row>
    <row r="141" spans="1:14" x14ac:dyDescent="0.2">
      <c r="A141" s="121" t="s">
        <v>303</v>
      </c>
      <c r="B141" s="121" t="s">
        <v>304</v>
      </c>
      <c r="C141" s="64">
        <f>VLOOKUP(A141,'[1]2013 WORKSHEET'!$A$1:$E$616,3,FALSE)</f>
        <v>2500</v>
      </c>
      <c r="D141" s="62">
        <f>VLOOKUP(A141,'[1]2012 Actuals'!$A$1:$L$1231,9,FALSE)</f>
        <v>2353.5700000000002</v>
      </c>
      <c r="E141" s="63">
        <f t="shared" si="7"/>
        <v>0.94142800000000004</v>
      </c>
      <c r="F141" s="80">
        <f>+D141</f>
        <v>2353.5700000000002</v>
      </c>
      <c r="G141" s="126">
        <v>2500</v>
      </c>
      <c r="H141" s="113"/>
      <c r="I141" s="126"/>
      <c r="K141" s="65"/>
      <c r="M141" s="65"/>
    </row>
    <row r="142" spans="1:14" hidden="1" x14ac:dyDescent="0.2">
      <c r="A142" s="121" t="s">
        <v>305</v>
      </c>
      <c r="B142" s="121" t="s">
        <v>306</v>
      </c>
      <c r="C142" s="64">
        <f>VLOOKUP(A142,'[1]2013 WORKSHEET'!$A$1:$E$616,3,FALSE)</f>
        <v>0</v>
      </c>
      <c r="D142" s="62">
        <f>VLOOKUP(A142,'[1]2012 Actuals'!$A$1:$L$1231,9,FALSE)</f>
        <v>0</v>
      </c>
      <c r="E142" s="63"/>
      <c r="F142" s="80"/>
      <c r="G142" s="62"/>
      <c r="H142" s="113"/>
    </row>
    <row r="143" spans="1:14" ht="15" x14ac:dyDescent="0.25">
      <c r="A143" s="121" t="s">
        <v>307</v>
      </c>
      <c r="B143" s="121" t="s">
        <v>308</v>
      </c>
      <c r="C143" s="64">
        <f>VLOOKUP(A143,'[1]2013 WORKSHEET'!$A$1:$E$616,3,FALSE)</f>
        <v>4500</v>
      </c>
      <c r="D143" s="70">
        <f>VLOOKUP(A143,'[1]2012 Actuals'!$A$1:$L$1231,9,FALSE)</f>
        <v>2136.9699999999998</v>
      </c>
      <c r="E143" s="63">
        <f t="shared" si="7"/>
        <v>0.47488222222222215</v>
      </c>
      <c r="F143" s="80">
        <v>2137</v>
      </c>
      <c r="G143" s="64">
        <v>3500</v>
      </c>
      <c r="H143" s="113"/>
      <c r="I143" s="66"/>
      <c r="J143" s="129"/>
      <c r="K143" s="130"/>
      <c r="L143" s="131"/>
      <c r="M143" s="131"/>
    </row>
    <row r="144" spans="1:14" ht="15" x14ac:dyDescent="0.25">
      <c r="A144" s="121" t="s">
        <v>309</v>
      </c>
      <c r="B144" s="121" t="s">
        <v>310</v>
      </c>
      <c r="C144" s="64">
        <f>VLOOKUP(A144,'[1]2013 WORKSHEET'!$A$1:$E$616,3,FALSE)</f>
        <v>754.01</v>
      </c>
      <c r="D144" s="62">
        <f>VLOOKUP(A144,'[1]2012 Actuals'!$A$1:$L$1231,9,FALSE)</f>
        <v>933.11</v>
      </c>
      <c r="E144" s="63">
        <f t="shared" si="7"/>
        <v>1.2375300062333392</v>
      </c>
      <c r="F144" s="80">
        <f>+D144</f>
        <v>933.11</v>
      </c>
      <c r="G144" s="64">
        <f>+F144*1.0684</f>
        <v>996.93472400000007</v>
      </c>
      <c r="H144" s="113"/>
      <c r="J144" s="65"/>
      <c r="K144" s="130"/>
      <c r="L144" s="131"/>
      <c r="M144" s="131"/>
    </row>
    <row r="145" spans="1:13" ht="15" x14ac:dyDescent="0.25">
      <c r="A145" s="121" t="s">
        <v>311</v>
      </c>
      <c r="B145" s="121" t="s">
        <v>312</v>
      </c>
      <c r="C145" s="64">
        <f>VLOOKUP(A145,'[1]2013 WORKSHEET'!$A$1:$E$616,3,FALSE)</f>
        <v>993.3</v>
      </c>
      <c r="D145" s="62">
        <f>VLOOKUP(A145,'[1]2012 Actuals'!$A$1:$L$1231,9,FALSE)</f>
        <v>706.79</v>
      </c>
      <c r="E145" s="63">
        <f t="shared" si="7"/>
        <v>0.71155743481324873</v>
      </c>
      <c r="F145" s="80">
        <f>+D145/9*3+D145</f>
        <v>942.38666666666654</v>
      </c>
      <c r="G145" s="64">
        <f>+F145*1.0684</f>
        <v>1006.8459146666665</v>
      </c>
      <c r="H145" s="113"/>
      <c r="J145" s="65"/>
      <c r="K145" s="130"/>
      <c r="L145" s="131"/>
      <c r="M145" s="131"/>
    </row>
    <row r="146" spans="1:13" ht="15" x14ac:dyDescent="0.25">
      <c r="A146" s="121" t="s">
        <v>313</v>
      </c>
      <c r="B146" s="121" t="s">
        <v>314</v>
      </c>
      <c r="C146" s="64">
        <f>VLOOKUP(A146,'[1]2013 WORKSHEET'!$A$1:$E$616,3,FALSE)</f>
        <v>400</v>
      </c>
      <c r="D146" s="62">
        <f>VLOOKUP(A146,'[1]2012 Actuals'!$A$1:$L$1231,9,FALSE)</f>
        <v>925.34</v>
      </c>
      <c r="E146" s="63">
        <f t="shared" si="7"/>
        <v>2.3133500000000002</v>
      </c>
      <c r="F146" s="80">
        <v>925</v>
      </c>
      <c r="G146" s="64">
        <v>1000</v>
      </c>
      <c r="H146" s="113"/>
      <c r="J146" s="65"/>
      <c r="K146" s="130"/>
      <c r="L146" s="131"/>
      <c r="M146" s="131"/>
    </row>
    <row r="147" spans="1:13" ht="15" x14ac:dyDescent="0.25">
      <c r="A147" s="121" t="s">
        <v>315</v>
      </c>
      <c r="B147" s="121" t="s">
        <v>316</v>
      </c>
      <c r="C147" s="64">
        <f>VLOOKUP(A147,'[1]2013 WORKSHEET'!$A$1:$E$616,3,FALSE)</f>
        <v>875</v>
      </c>
      <c r="D147" s="70">
        <f>VLOOKUP(A147,'[1]2012 Actuals'!$A$1:$L$1231,9,FALSE)</f>
        <v>432.87</v>
      </c>
      <c r="E147" s="63">
        <f t="shared" si="7"/>
        <v>0.49470857142857144</v>
      </c>
      <c r="F147" s="109">
        <v>875</v>
      </c>
      <c r="G147" s="64">
        <v>1250</v>
      </c>
      <c r="H147" s="132"/>
      <c r="I147" s="133"/>
      <c r="J147" s="65"/>
      <c r="K147" s="130"/>
      <c r="L147" s="131"/>
      <c r="M147" s="131"/>
    </row>
    <row r="148" spans="1:13" ht="13.5" customHeight="1" x14ac:dyDescent="0.25">
      <c r="A148" s="121" t="s">
        <v>317</v>
      </c>
      <c r="B148" s="121" t="s">
        <v>318</v>
      </c>
      <c r="C148" s="64">
        <f>VLOOKUP(A148,'[1]2013 WORKSHEET'!$A$1:$E$616,3,FALSE)</f>
        <v>250</v>
      </c>
      <c r="D148" s="62">
        <f>VLOOKUP(A148,'[1]2012 Actuals'!$A$1:$L$1231,9,FALSE)</f>
        <v>1330.66</v>
      </c>
      <c r="E148" s="63">
        <f t="shared" si="7"/>
        <v>5.3226400000000007</v>
      </c>
      <c r="F148" s="80">
        <v>1331</v>
      </c>
      <c r="G148" s="64">
        <v>300</v>
      </c>
      <c r="H148" s="132"/>
      <c r="I148" s="133"/>
      <c r="J148" s="65"/>
      <c r="K148" s="130"/>
      <c r="L148" s="131"/>
      <c r="M148" s="131"/>
    </row>
    <row r="149" spans="1:13" hidden="1" x14ac:dyDescent="0.2">
      <c r="A149" s="121"/>
      <c r="B149" s="121" t="s">
        <v>319</v>
      </c>
      <c r="C149" s="64"/>
      <c r="D149" s="62"/>
      <c r="E149" s="63"/>
      <c r="F149" s="80"/>
      <c r="G149" s="62">
        <v>0</v>
      </c>
      <c r="H149" s="134"/>
      <c r="I149" s="134"/>
    </row>
    <row r="150" spans="1:13" hidden="1" x14ac:dyDescent="0.2">
      <c r="A150" s="121"/>
      <c r="B150" s="121" t="s">
        <v>320</v>
      </c>
      <c r="C150" s="64"/>
      <c r="D150" s="62"/>
      <c r="E150" s="63"/>
      <c r="F150" s="80"/>
      <c r="G150" s="62">
        <v>0</v>
      </c>
      <c r="H150" s="134"/>
      <c r="I150" s="135"/>
    </row>
    <row r="151" spans="1:13" hidden="1" x14ac:dyDescent="0.2">
      <c r="A151" s="121"/>
      <c r="B151" s="121" t="s">
        <v>321</v>
      </c>
      <c r="C151" s="64"/>
      <c r="D151" s="62"/>
      <c r="E151" s="63"/>
      <c r="F151" s="80"/>
      <c r="G151" s="62">
        <v>0</v>
      </c>
      <c r="H151" s="134"/>
      <c r="I151" s="134"/>
    </row>
    <row r="152" spans="1:13" ht="13.5" thickBot="1" x14ac:dyDescent="0.25">
      <c r="B152" s="136" t="s">
        <v>322</v>
      </c>
      <c r="C152" s="137">
        <f>SUBTOTAL(109,C68:C149)</f>
        <v>884650.77</v>
      </c>
      <c r="D152" s="137">
        <f>SUBTOTAL(109,D68:D148)</f>
        <v>670832.43999999971</v>
      </c>
      <c r="E152" s="137"/>
      <c r="F152" s="137">
        <f>SUM(F68:F148)</f>
        <v>878299.96</v>
      </c>
      <c r="G152" s="137">
        <f>SUM(G68:G151)</f>
        <v>971107.64172533341</v>
      </c>
      <c r="I152" s="66"/>
      <c r="L152" s="138"/>
    </row>
    <row r="153" spans="1:13" ht="13.5" thickTop="1" x14ac:dyDescent="0.2">
      <c r="C153" s="138"/>
      <c r="I153" s="122"/>
    </row>
    <row r="154" spans="1:13" x14ac:dyDescent="0.2">
      <c r="C154" s="78">
        <f>SUM(C68:C148)</f>
        <v>884650.77</v>
      </c>
      <c r="I154" s="78"/>
    </row>
    <row r="155" spans="1:13" x14ac:dyDescent="0.2">
      <c r="L155" s="139"/>
    </row>
    <row r="156" spans="1:13" x14ac:dyDescent="0.2">
      <c r="C156" s="52"/>
      <c r="G156" s="85"/>
    </row>
    <row r="157" spans="1:13" x14ac:dyDescent="0.2">
      <c r="C157" s="52"/>
      <c r="G157" s="52"/>
      <c r="I157" s="78"/>
    </row>
    <row r="158" spans="1:13" x14ac:dyDescent="0.2">
      <c r="C158" s="78"/>
      <c r="G158" s="122"/>
    </row>
    <row r="159" spans="1:13" x14ac:dyDescent="0.2">
      <c r="F159" s="85"/>
      <c r="G159" s="122"/>
    </row>
    <row r="160" spans="1:13" x14ac:dyDescent="0.2">
      <c r="F160" s="85"/>
      <c r="G160" s="122"/>
    </row>
    <row r="161" spans="6:7" x14ac:dyDescent="0.2">
      <c r="F161" s="85"/>
      <c r="G161" s="122"/>
    </row>
    <row r="162" spans="6:7" x14ac:dyDescent="0.2">
      <c r="F162" s="85"/>
      <c r="G162" s="122"/>
    </row>
    <row r="163" spans="6:7" x14ac:dyDescent="0.2">
      <c r="F163" s="85"/>
      <c r="G163" s="122"/>
    </row>
    <row r="164" spans="6:7" x14ac:dyDescent="0.2">
      <c r="F164" s="85"/>
      <c r="G164" s="122"/>
    </row>
    <row r="165" spans="6:7" x14ac:dyDescent="0.2">
      <c r="F165" s="85"/>
      <c r="G165" s="122"/>
    </row>
    <row r="166" spans="6:7" x14ac:dyDescent="0.2">
      <c r="F166" s="85"/>
      <c r="G166" s="122"/>
    </row>
    <row r="167" spans="6:7" x14ac:dyDescent="0.2">
      <c r="F167" s="85"/>
      <c r="G167" s="122"/>
    </row>
    <row r="168" spans="6:7" x14ac:dyDescent="0.2">
      <c r="F168" s="85"/>
      <c r="G168" s="122"/>
    </row>
    <row r="169" spans="6:7" x14ac:dyDescent="0.2">
      <c r="F169" s="85"/>
      <c r="G169" s="122"/>
    </row>
    <row r="170" spans="6:7" x14ac:dyDescent="0.2">
      <c r="F170" s="85"/>
      <c r="G170" s="122"/>
    </row>
    <row r="171" spans="6:7" x14ac:dyDescent="0.2">
      <c r="F171" s="85"/>
      <c r="G171" s="122"/>
    </row>
    <row r="172" spans="6:7" x14ac:dyDescent="0.2">
      <c r="F172" s="85"/>
      <c r="G172" s="122"/>
    </row>
    <row r="173" spans="6:7" x14ac:dyDescent="0.2">
      <c r="F173" s="85"/>
      <c r="G173" s="122"/>
    </row>
    <row r="174" spans="6:7" x14ac:dyDescent="0.2">
      <c r="F174" s="85"/>
      <c r="G174" s="122"/>
    </row>
    <row r="175" spans="6:7" x14ac:dyDescent="0.2">
      <c r="F175" s="85"/>
      <c r="G175" s="122"/>
    </row>
    <row r="176" spans="6:7" x14ac:dyDescent="0.2">
      <c r="F176" s="85"/>
      <c r="G176" s="122"/>
    </row>
    <row r="177" spans="6:7" x14ac:dyDescent="0.2">
      <c r="F177" s="85"/>
      <c r="G177" s="122"/>
    </row>
    <row r="178" spans="6:7" x14ac:dyDescent="0.2">
      <c r="F178" s="85"/>
      <c r="G178" s="122"/>
    </row>
    <row r="179" spans="6:7" x14ac:dyDescent="0.2">
      <c r="F179" s="85"/>
      <c r="G179" s="122"/>
    </row>
    <row r="180" spans="6:7" x14ac:dyDescent="0.2">
      <c r="F180" s="85"/>
      <c r="G180" s="122"/>
    </row>
    <row r="181" spans="6:7" x14ac:dyDescent="0.2">
      <c r="F181" s="85"/>
      <c r="G181" s="122"/>
    </row>
    <row r="182" spans="6:7" x14ac:dyDescent="0.2">
      <c r="F182" s="85"/>
      <c r="G182" s="122"/>
    </row>
    <row r="183" spans="6:7" x14ac:dyDescent="0.2">
      <c r="F183" s="85"/>
      <c r="G183" s="122"/>
    </row>
    <row r="184" spans="6:7" x14ac:dyDescent="0.2">
      <c r="F184" s="85"/>
      <c r="G184" s="122"/>
    </row>
    <row r="185" spans="6:7" x14ac:dyDescent="0.2">
      <c r="F185" s="85"/>
      <c r="G185" s="122"/>
    </row>
    <row r="186" spans="6:7" x14ac:dyDescent="0.2">
      <c r="F186" s="85"/>
      <c r="G186" s="122"/>
    </row>
    <row r="187" spans="6:7" x14ac:dyDescent="0.2">
      <c r="F187" s="85"/>
      <c r="G187" s="122"/>
    </row>
    <row r="188" spans="6:7" x14ac:dyDescent="0.2">
      <c r="F188" s="85"/>
      <c r="G188" s="122"/>
    </row>
    <row r="189" spans="6:7" x14ac:dyDescent="0.2">
      <c r="F189" s="85"/>
      <c r="G189" s="122"/>
    </row>
    <row r="190" spans="6:7" x14ac:dyDescent="0.2">
      <c r="F190" s="85"/>
      <c r="G190" s="122"/>
    </row>
    <row r="191" spans="6:7" x14ac:dyDescent="0.2">
      <c r="F191" s="85"/>
      <c r="G191" s="122"/>
    </row>
    <row r="192" spans="6:7" x14ac:dyDescent="0.2">
      <c r="F192" s="85"/>
      <c r="G192" s="122"/>
    </row>
    <row r="193" spans="6:7" x14ac:dyDescent="0.2">
      <c r="F193" s="85"/>
      <c r="G193" s="122"/>
    </row>
    <row r="194" spans="6:7" x14ac:dyDescent="0.2">
      <c r="F194" s="85"/>
      <c r="G194" s="122"/>
    </row>
    <row r="195" spans="6:7" x14ac:dyDescent="0.2">
      <c r="F195" s="85"/>
      <c r="G195" s="122"/>
    </row>
    <row r="196" spans="6:7" x14ac:dyDescent="0.2">
      <c r="F196" s="85"/>
      <c r="G196" s="122"/>
    </row>
    <row r="197" spans="6:7" x14ac:dyDescent="0.2">
      <c r="F197" s="85"/>
      <c r="G197" s="122"/>
    </row>
    <row r="198" spans="6:7" x14ac:dyDescent="0.2">
      <c r="F198" s="85"/>
      <c r="G198" s="122"/>
    </row>
    <row r="199" spans="6:7" x14ac:dyDescent="0.2">
      <c r="F199" s="85"/>
      <c r="G199" s="122"/>
    </row>
    <row r="200" spans="6:7" x14ac:dyDescent="0.2">
      <c r="F200" s="85"/>
      <c r="G200" s="122"/>
    </row>
    <row r="201" spans="6:7" x14ac:dyDescent="0.2">
      <c r="F201" s="85"/>
      <c r="G201" s="122"/>
    </row>
    <row r="202" spans="6:7" x14ac:dyDescent="0.2">
      <c r="F202" s="85"/>
      <c r="G202" s="122"/>
    </row>
    <row r="203" spans="6:7" x14ac:dyDescent="0.2">
      <c r="F203" s="85"/>
      <c r="G203" s="122"/>
    </row>
    <row r="204" spans="6:7" x14ac:dyDescent="0.2">
      <c r="F204" s="85"/>
      <c r="G204" s="122"/>
    </row>
    <row r="205" spans="6:7" x14ac:dyDescent="0.2">
      <c r="F205" s="85"/>
      <c r="G205" s="122"/>
    </row>
    <row r="206" spans="6:7" x14ac:dyDescent="0.2">
      <c r="F206" s="85"/>
      <c r="G206" s="122"/>
    </row>
    <row r="207" spans="6:7" x14ac:dyDescent="0.2">
      <c r="F207" s="85"/>
      <c r="G207" s="122"/>
    </row>
    <row r="208" spans="6:7" x14ac:dyDescent="0.2">
      <c r="F208" s="85"/>
      <c r="G208" s="122"/>
    </row>
    <row r="209" spans="6:7" x14ac:dyDescent="0.2">
      <c r="F209" s="85"/>
      <c r="G209" s="122"/>
    </row>
    <row r="210" spans="6:7" x14ac:dyDescent="0.2">
      <c r="F210" s="85"/>
      <c r="G210" s="122"/>
    </row>
    <row r="211" spans="6:7" x14ac:dyDescent="0.2">
      <c r="F211" s="85"/>
      <c r="G211" s="122"/>
    </row>
    <row r="212" spans="6:7" x14ac:dyDescent="0.2">
      <c r="F212" s="85"/>
      <c r="G212" s="122"/>
    </row>
    <row r="213" spans="6:7" x14ac:dyDescent="0.2">
      <c r="F213" s="85"/>
      <c r="G213" s="122"/>
    </row>
    <row r="214" spans="6:7" x14ac:dyDescent="0.2">
      <c r="F214" s="85"/>
      <c r="G214" s="122"/>
    </row>
    <row r="215" spans="6:7" x14ac:dyDescent="0.2">
      <c r="F215" s="85"/>
      <c r="G215" s="122"/>
    </row>
    <row r="216" spans="6:7" x14ac:dyDescent="0.2">
      <c r="F216" s="85"/>
      <c r="G216" s="122"/>
    </row>
    <row r="217" spans="6:7" x14ac:dyDescent="0.2">
      <c r="F217" s="85"/>
      <c r="G217" s="122"/>
    </row>
    <row r="218" spans="6:7" x14ac:dyDescent="0.2">
      <c r="F218" s="85"/>
      <c r="G218" s="122"/>
    </row>
    <row r="219" spans="6:7" x14ac:dyDescent="0.2">
      <c r="F219" s="85"/>
      <c r="G219" s="122"/>
    </row>
    <row r="220" spans="6:7" x14ac:dyDescent="0.2">
      <c r="F220" s="85"/>
      <c r="G220" s="122"/>
    </row>
    <row r="221" spans="6:7" x14ac:dyDescent="0.2">
      <c r="F221" s="85"/>
      <c r="G221" s="122"/>
    </row>
    <row r="222" spans="6:7" x14ac:dyDescent="0.2">
      <c r="F222" s="85"/>
      <c r="G222" s="122"/>
    </row>
    <row r="223" spans="6:7" x14ac:dyDescent="0.2">
      <c r="F223" s="85"/>
      <c r="G223" s="122"/>
    </row>
    <row r="224" spans="6:7" x14ac:dyDescent="0.2">
      <c r="F224" s="85"/>
      <c r="G224" s="122"/>
    </row>
    <row r="225" spans="6:7" x14ac:dyDescent="0.2">
      <c r="F225" s="85"/>
      <c r="G225" s="122"/>
    </row>
    <row r="226" spans="6:7" x14ac:dyDescent="0.2">
      <c r="F226" s="85"/>
      <c r="G226" s="122"/>
    </row>
    <row r="227" spans="6:7" x14ac:dyDescent="0.2">
      <c r="F227" s="85"/>
      <c r="G227" s="122"/>
    </row>
    <row r="228" spans="6:7" x14ac:dyDescent="0.2">
      <c r="F228" s="85"/>
      <c r="G228" s="122"/>
    </row>
    <row r="229" spans="6:7" x14ac:dyDescent="0.2">
      <c r="F229" s="85"/>
      <c r="G229" s="122"/>
    </row>
    <row r="230" spans="6:7" x14ac:dyDescent="0.2">
      <c r="F230" s="85"/>
      <c r="G230" s="122"/>
    </row>
    <row r="231" spans="6:7" x14ac:dyDescent="0.2">
      <c r="F231" s="85"/>
      <c r="G231" s="122"/>
    </row>
    <row r="232" spans="6:7" x14ac:dyDescent="0.2">
      <c r="F232" s="85"/>
      <c r="G232" s="122"/>
    </row>
    <row r="233" spans="6:7" x14ac:dyDescent="0.2">
      <c r="F233" s="85"/>
      <c r="G233" s="122"/>
    </row>
    <row r="234" spans="6:7" x14ac:dyDescent="0.2">
      <c r="F234" s="107"/>
      <c r="G234" s="122"/>
    </row>
    <row r="236" spans="6:7" x14ac:dyDescent="0.2">
      <c r="F236" s="85"/>
      <c r="G236" s="85"/>
    </row>
  </sheetData>
  <mergeCells count="5">
    <mergeCell ref="E7:E8"/>
    <mergeCell ref="I75:I77"/>
    <mergeCell ref="I88:I90"/>
    <mergeCell ref="H134:H135"/>
    <mergeCell ref="H147:H148"/>
  </mergeCells>
  <pageMargins left="0.78740157480314965" right="0.11811023622047245" top="0.31496062992125984" bottom="0.31496062992125984" header="0" footer="0"/>
  <pageSetup scale="69" orientation="portrait" r:id="rId1"/>
  <headerFooter alignWithMargins="0"/>
  <rowBreaks count="2" manualBreakCount="2">
    <brk id="65" max="16383" man="1"/>
    <brk id="152" max="6" man="1"/>
  </rowBreaks>
  <colBreaks count="1" manualBreakCount="1">
    <brk id="7" max="15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5"/>
  <sheetViews>
    <sheetView zoomScaleNormal="100" workbookViewId="0">
      <selection activeCell="I14" sqref="I14"/>
    </sheetView>
  </sheetViews>
  <sheetFormatPr defaultRowHeight="12.75" x14ac:dyDescent="0.2"/>
  <cols>
    <col min="1" max="1" width="13.140625" style="49" customWidth="1"/>
    <col min="2" max="2" width="55.42578125" style="49" customWidth="1"/>
    <col min="3" max="4" width="13.7109375" style="49" customWidth="1"/>
    <col min="5" max="5" width="8.5703125" style="49" customWidth="1"/>
    <col min="6" max="6" width="10.85546875" style="49" customWidth="1"/>
    <col min="7" max="7" width="13.7109375" style="49" customWidth="1"/>
    <col min="8" max="8" width="1.140625" style="49" customWidth="1"/>
    <col min="9" max="9" width="18.85546875" style="49" bestFit="1" customWidth="1"/>
    <col min="10" max="10" width="16.7109375" style="49" customWidth="1"/>
    <col min="11" max="16384" width="9.140625" style="49"/>
  </cols>
  <sheetData>
    <row r="1" spans="1:10" x14ac:dyDescent="0.2">
      <c r="A1" s="47" t="s">
        <v>33</v>
      </c>
      <c r="B1" s="48"/>
      <c r="C1" s="48"/>
      <c r="D1" s="48"/>
      <c r="E1" s="48"/>
      <c r="F1" s="48"/>
      <c r="G1" s="48"/>
    </row>
    <row r="2" spans="1:10" x14ac:dyDescent="0.2">
      <c r="A2" s="50"/>
      <c r="B2" s="51"/>
    </row>
    <row r="3" spans="1:10" x14ac:dyDescent="0.2">
      <c r="A3" s="47" t="s">
        <v>34</v>
      </c>
      <c r="B3" s="48"/>
      <c r="C3" s="48"/>
      <c r="D3" s="48"/>
      <c r="E3" s="48"/>
      <c r="F3" s="48"/>
      <c r="G3" s="48"/>
    </row>
    <row r="4" spans="1:10" ht="3" customHeight="1" x14ac:dyDescent="0.2">
      <c r="A4" s="50"/>
    </row>
    <row r="5" spans="1:10" x14ac:dyDescent="0.2">
      <c r="A5" s="47" t="s">
        <v>23</v>
      </c>
      <c r="B5" s="48"/>
      <c r="C5" s="48"/>
      <c r="D5" s="48"/>
      <c r="E5" s="48"/>
      <c r="F5" s="48"/>
      <c r="G5" s="48"/>
    </row>
    <row r="6" spans="1:10" x14ac:dyDescent="0.2">
      <c r="A6" s="50"/>
      <c r="B6" s="65" t="s">
        <v>323</v>
      </c>
      <c r="I6" s="54" t="s">
        <v>324</v>
      </c>
    </row>
    <row r="7" spans="1:10" x14ac:dyDescent="0.2">
      <c r="A7" s="50"/>
      <c r="C7" s="54">
        <v>2022</v>
      </c>
      <c r="D7" s="54">
        <v>2022</v>
      </c>
      <c r="E7" s="55" t="s">
        <v>36</v>
      </c>
      <c r="F7" s="140">
        <v>2022</v>
      </c>
      <c r="G7" s="54">
        <v>2023</v>
      </c>
      <c r="I7" s="54" t="s">
        <v>325</v>
      </c>
    </row>
    <row r="8" spans="1:10" ht="26.25" thickBot="1" x14ac:dyDescent="0.25">
      <c r="A8" s="56" t="s">
        <v>37</v>
      </c>
      <c r="B8" s="56" t="s">
        <v>38</v>
      </c>
      <c r="C8" s="57" t="s">
        <v>2</v>
      </c>
      <c r="D8" s="57" t="s">
        <v>39</v>
      </c>
      <c r="E8" s="58"/>
      <c r="F8" s="141" t="s">
        <v>40</v>
      </c>
      <c r="G8" s="57" t="s">
        <v>2</v>
      </c>
      <c r="I8" s="142" t="s">
        <v>326</v>
      </c>
      <c r="J8" s="59" t="s">
        <v>41</v>
      </c>
    </row>
    <row r="9" spans="1:10" x14ac:dyDescent="0.2">
      <c r="A9" s="143" t="s">
        <v>5</v>
      </c>
      <c r="B9" s="144"/>
      <c r="C9" s="145"/>
      <c r="D9" s="145"/>
      <c r="E9" s="145"/>
      <c r="F9" s="145"/>
      <c r="G9" s="145"/>
      <c r="I9" s="146"/>
      <c r="J9" s="146"/>
    </row>
    <row r="10" spans="1:10" x14ac:dyDescent="0.2">
      <c r="A10" s="61" t="s">
        <v>327</v>
      </c>
      <c r="B10" s="61" t="s">
        <v>328</v>
      </c>
      <c r="C10" s="62">
        <f>VLOOKUP(A10,'[1]2013 WORKSHEET'!$A$1:$E$616,3,FALSE )</f>
        <v>10296</v>
      </c>
      <c r="D10" s="62">
        <f>VLOOKUP(A10,'[1]2012 Actuals'!$A$1:$L$1231,9,FALSE)</f>
        <v>10164.43</v>
      </c>
      <c r="E10" s="63">
        <f>+D10/C10</f>
        <v>0.98722125097125102</v>
      </c>
      <c r="F10" s="147">
        <v>10296</v>
      </c>
      <c r="G10" s="62">
        <v>10653</v>
      </c>
      <c r="I10" s="67"/>
    </row>
    <row r="11" spans="1:10" x14ac:dyDescent="0.2">
      <c r="A11" s="148" t="s">
        <v>329</v>
      </c>
      <c r="B11" s="148" t="s">
        <v>330</v>
      </c>
      <c r="C11" s="62">
        <f>VLOOKUP(A11,'[1]2013 WORKSHEET'!$A$1:$E$616,3,FALSE )</f>
        <v>300</v>
      </c>
      <c r="D11" s="62">
        <f>VLOOKUP(A11,'[1]2012 Actuals'!$A$1:$L$1231,9,FALSE)</f>
        <v>0</v>
      </c>
      <c r="E11" s="63">
        <f>+D11/C11</f>
        <v>0</v>
      </c>
      <c r="F11" s="147">
        <f>+D11</f>
        <v>0</v>
      </c>
      <c r="G11" s="62">
        <v>300</v>
      </c>
      <c r="I11" s="79"/>
    </row>
    <row r="12" spans="1:10" x14ac:dyDescent="0.2">
      <c r="A12" s="149" t="s">
        <v>331</v>
      </c>
      <c r="B12" s="149" t="s">
        <v>332</v>
      </c>
      <c r="C12" s="62">
        <f>VLOOKUP(A12,'[1]2013 WORKSHEET'!$A$1:$E$616,3,FALSE )</f>
        <v>5000</v>
      </c>
      <c r="D12" s="62">
        <f>VLOOKUP(A12,'[1]2012 Actuals'!$A$1:$L$1231,9,FALSE)</f>
        <v>2681.62</v>
      </c>
      <c r="E12" s="63">
        <f>+D12/C12</f>
        <v>0.53632400000000002</v>
      </c>
      <c r="F12" s="147">
        <f>+D12+5000</f>
        <v>7681.62</v>
      </c>
      <c r="G12" s="62">
        <v>5000</v>
      </c>
      <c r="I12" s="66"/>
    </row>
    <row r="13" spans="1:10" x14ac:dyDescent="0.2">
      <c r="A13" s="148" t="s">
        <v>333</v>
      </c>
      <c r="B13" s="148" t="s">
        <v>334</v>
      </c>
      <c r="C13" s="62">
        <f>VLOOKUP(A13,'[1]2013 WORKSHEET'!$A$1:$E$616,3,FALSE )</f>
        <v>2319</v>
      </c>
      <c r="D13" s="62">
        <v>0</v>
      </c>
      <c r="E13" s="63">
        <f>+D13/C13</f>
        <v>0</v>
      </c>
      <c r="F13" s="147">
        <v>2319</v>
      </c>
      <c r="G13" s="62">
        <v>1449</v>
      </c>
      <c r="I13" s="66" t="s">
        <v>335</v>
      </c>
    </row>
    <row r="14" spans="1:10" x14ac:dyDescent="0.2">
      <c r="A14" s="148" t="s">
        <v>336</v>
      </c>
      <c r="B14" s="148" t="s">
        <v>337</v>
      </c>
      <c r="C14" s="62">
        <f>VLOOKUP(A14,'[1]2013 WORKSHEET'!$A$1:$E$616,3,FALSE )</f>
        <v>10035</v>
      </c>
      <c r="D14" s="62">
        <f>VLOOKUP(A14,'[1]2012 Actuals'!$A$1:$L$1231,9,FALSE)</f>
        <v>10126.5</v>
      </c>
      <c r="E14" s="63">
        <f>+D14/C14</f>
        <v>1.0091180866965621</v>
      </c>
      <c r="F14" s="147">
        <v>10127</v>
      </c>
      <c r="G14" s="62">
        <v>10725</v>
      </c>
      <c r="I14" s="66" t="s">
        <v>338</v>
      </c>
    </row>
    <row r="15" spans="1:10" x14ac:dyDescent="0.2">
      <c r="A15" s="148" t="s">
        <v>339</v>
      </c>
      <c r="B15" s="148" t="s">
        <v>340</v>
      </c>
      <c r="C15" s="62">
        <f>VLOOKUP(A15,'[1]2013 WORKSHEET'!$A$1:$E$616,3,FALSE )</f>
        <v>0</v>
      </c>
      <c r="D15" s="62">
        <f>VLOOKUP(A15,'[1]2012 Actuals'!$A$1:$L$1231,9,FALSE)</f>
        <v>0</v>
      </c>
      <c r="E15" s="63"/>
      <c r="F15" s="147">
        <v>0</v>
      </c>
      <c r="G15" s="62"/>
      <c r="I15" s="150"/>
    </row>
    <row r="16" spans="1:10" ht="13.5" thickBot="1" x14ac:dyDescent="0.25">
      <c r="B16" s="99" t="s">
        <v>341</v>
      </c>
      <c r="C16" s="100">
        <f>SUBTOTAL(109,C10:C15)</f>
        <v>27950</v>
      </c>
      <c r="D16" s="100">
        <f>SUBTOTAL(109,D10:D15)</f>
        <v>22972.55</v>
      </c>
      <c r="E16" s="100"/>
      <c r="F16" s="100">
        <f>SUM(F11:F15)</f>
        <v>20127.62</v>
      </c>
      <c r="G16" s="100">
        <f>SUBTOTAL(109,G10:G15)</f>
        <v>28127</v>
      </c>
      <c r="I16" s="150"/>
    </row>
    <row r="17" spans="1:10" ht="14.25" thickTop="1" thickBot="1" x14ac:dyDescent="0.25">
      <c r="B17" s="99" t="s">
        <v>342</v>
      </c>
      <c r="C17" s="101">
        <f>SUM(C27)</f>
        <v>27950</v>
      </c>
      <c r="D17" s="101">
        <f>SUM(D27)</f>
        <v>25213.77</v>
      </c>
      <c r="E17" s="101"/>
      <c r="F17" s="101">
        <f>+F27</f>
        <v>37043.599999999999</v>
      </c>
      <c r="G17" s="101">
        <f>SUM(G27)</f>
        <v>28127</v>
      </c>
    </row>
    <row r="18" spans="1:10" ht="14.25" thickTop="1" thickBot="1" x14ac:dyDescent="0.25">
      <c r="B18" s="99" t="s">
        <v>149</v>
      </c>
      <c r="C18" s="101">
        <f>C17-C16</f>
        <v>0</v>
      </c>
      <c r="D18" s="101">
        <f>D17-D16</f>
        <v>2241.2200000000012</v>
      </c>
      <c r="E18" s="101"/>
      <c r="F18" s="101">
        <f>+F17-F16</f>
        <v>16915.98</v>
      </c>
      <c r="G18" s="100">
        <f>SUM(G17-G16)</f>
        <v>0</v>
      </c>
    </row>
    <row r="19" spans="1:10" ht="15.75" thickTop="1" x14ac:dyDescent="0.25">
      <c r="A19" s="50"/>
      <c r="B19" s="76"/>
      <c r="C19" s="76"/>
      <c r="D19" s="76"/>
      <c r="E19" s="76"/>
      <c r="F19" s="76"/>
      <c r="G19" s="76"/>
      <c r="J19" s="65"/>
    </row>
    <row r="20" spans="1:10" ht="15" x14ac:dyDescent="0.25">
      <c r="A20" s="50" t="s">
        <v>151</v>
      </c>
      <c r="B20" s="76"/>
      <c r="C20" s="76"/>
      <c r="D20" s="76"/>
      <c r="E20" s="76"/>
      <c r="F20" s="76"/>
      <c r="G20" s="76"/>
      <c r="I20" s="66"/>
      <c r="J20" s="85"/>
    </row>
    <row r="21" spans="1:10" x14ac:dyDescent="0.2">
      <c r="A21" s="148" t="s">
        <v>343</v>
      </c>
      <c r="B21" s="148" t="s">
        <v>344</v>
      </c>
      <c r="C21" s="62">
        <f>VLOOKUP(A21,'[1]2013 WORKSHEET'!$A$1:$E$616,3,FALSE )</f>
        <v>5000</v>
      </c>
      <c r="D21" s="62">
        <f>VLOOKUP(A21,'[1]2012 Actuals'!$A$1:$L$1231,9,FALSE)</f>
        <v>2216.09</v>
      </c>
      <c r="E21" s="63">
        <f>+D21/C21</f>
        <v>0.44321800000000006</v>
      </c>
      <c r="F21" s="151">
        <v>5000</v>
      </c>
      <c r="G21" s="62">
        <v>5000</v>
      </c>
      <c r="I21" s="66" t="s">
        <v>345</v>
      </c>
    </row>
    <row r="22" spans="1:10" x14ac:dyDescent="0.2">
      <c r="A22" s="148" t="s">
        <v>346</v>
      </c>
      <c r="B22" s="148" t="s">
        <v>347</v>
      </c>
      <c r="C22" s="62">
        <f>VLOOKUP(A22,'[1]2013 WORKSHEET'!$A$1:$E$616,3,FALSE )</f>
        <v>1050</v>
      </c>
      <c r="D22" s="62">
        <f>VLOOKUP(A22,'[1]2012 Actuals'!$A$1:$L$1231,9,FALSE)</f>
        <v>1048.17</v>
      </c>
      <c r="E22" s="63">
        <f>+D22/C22</f>
        <v>0.99825714285714295</v>
      </c>
      <c r="F22" s="151">
        <v>1048</v>
      </c>
      <c r="G22" s="62">
        <v>3841</v>
      </c>
      <c r="I22" s="66" t="s">
        <v>348</v>
      </c>
    </row>
    <row r="23" spans="1:10" x14ac:dyDescent="0.2">
      <c r="A23" s="152" t="s">
        <v>349</v>
      </c>
      <c r="B23" s="152" t="s">
        <v>350</v>
      </c>
      <c r="C23" s="62">
        <f>VLOOKUP(A23,'[1]2013 WORKSHEET'!$A$1:$E$616,3,FALSE )</f>
        <v>5000</v>
      </c>
      <c r="D23" s="62">
        <v>828</v>
      </c>
      <c r="E23" s="63">
        <f>+D23/C23</f>
        <v>0.1656</v>
      </c>
      <c r="F23" s="147">
        <f>+D23+8045.6</f>
        <v>8873.6</v>
      </c>
      <c r="G23" s="62">
        <v>5000</v>
      </c>
      <c r="I23" s="66" t="s">
        <v>351</v>
      </c>
      <c r="J23" s="78"/>
    </row>
    <row r="24" spans="1:10" x14ac:dyDescent="0.2">
      <c r="A24" s="149" t="s">
        <v>352</v>
      </c>
      <c r="B24" s="149" t="s">
        <v>353</v>
      </c>
      <c r="C24" s="62">
        <f>VLOOKUP(A24,'[1]2013 WORKSHEET'!$A$1:$E$616,3,FALSE )</f>
        <v>9900</v>
      </c>
      <c r="D24" s="62">
        <f>VLOOKUP(A24,'[1]2012 Actuals'!$A$1:$L$1231,9,FALSE)</f>
        <v>9303.51</v>
      </c>
      <c r="E24" s="63">
        <f>+D24/C24</f>
        <v>0.93974848484848483</v>
      </c>
      <c r="F24" s="147">
        <v>10304</v>
      </c>
      <c r="G24" s="62">
        <v>8286</v>
      </c>
      <c r="I24" s="66" t="s">
        <v>354</v>
      </c>
    </row>
    <row r="25" spans="1:10" x14ac:dyDescent="0.2">
      <c r="A25" s="149"/>
      <c r="B25" s="149" t="s">
        <v>355</v>
      </c>
      <c r="C25" s="62">
        <v>7000</v>
      </c>
      <c r="D25" s="62">
        <v>11818</v>
      </c>
      <c r="E25" s="63">
        <f>+D25/C25</f>
        <v>1.6882857142857144</v>
      </c>
      <c r="F25" s="147">
        <v>11818</v>
      </c>
      <c r="G25" s="62">
        <v>6000</v>
      </c>
      <c r="I25" s="153"/>
    </row>
    <row r="26" spans="1:10" x14ac:dyDescent="0.2">
      <c r="A26" s="149" t="s">
        <v>356</v>
      </c>
      <c r="B26" s="149" t="s">
        <v>357</v>
      </c>
      <c r="C26" s="62">
        <f>VLOOKUP(A26,'[1]2013 WORKSHEET'!$A$1:$E$616,3,FALSE )</f>
        <v>0</v>
      </c>
      <c r="D26" s="62">
        <f>VLOOKUP(A26,'[1]2012 Actuals'!$A$1:$L$1231,9,FALSE)</f>
        <v>0</v>
      </c>
      <c r="E26" s="63"/>
      <c r="F26" s="147">
        <v>0</v>
      </c>
      <c r="G26" s="62"/>
      <c r="I26" s="66"/>
    </row>
    <row r="27" spans="1:10" ht="13.5" thickBot="1" x14ac:dyDescent="0.25">
      <c r="A27" s="65"/>
      <c r="B27" s="154" t="s">
        <v>358</v>
      </c>
      <c r="C27" s="137">
        <f>SUBTOTAL(109,C21:C26)</f>
        <v>27950</v>
      </c>
      <c r="D27" s="137">
        <f>SUBTOTAL(109,D21:D26)</f>
        <v>25213.77</v>
      </c>
      <c r="E27" s="137"/>
      <c r="F27" s="137">
        <f>SUM(F21:F26)</f>
        <v>37043.599999999999</v>
      </c>
      <c r="G27" s="137">
        <f>SUBTOTAL(109,G21:G26)</f>
        <v>28127</v>
      </c>
    </row>
    <row r="28" spans="1:10" ht="13.5" thickTop="1" x14ac:dyDescent="0.2">
      <c r="I28" s="78"/>
    </row>
    <row r="29" spans="1:10" x14ac:dyDescent="0.2">
      <c r="B29" s="155"/>
      <c r="C29" s="78"/>
    </row>
    <row r="30" spans="1:10" x14ac:dyDescent="0.2">
      <c r="D30" s="78"/>
    </row>
    <row r="31" spans="1:10" x14ac:dyDescent="0.2">
      <c r="C31" s="78"/>
    </row>
    <row r="32" spans="1:10" x14ac:dyDescent="0.2">
      <c r="C32" s="78"/>
    </row>
    <row r="35" spans="1:1" x14ac:dyDescent="0.2">
      <c r="A35" s="156"/>
    </row>
  </sheetData>
  <mergeCells count="2">
    <mergeCell ref="E7:E8"/>
    <mergeCell ref="I15:I16"/>
  </mergeCell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61"/>
  <sheetViews>
    <sheetView zoomScale="85" zoomScaleNormal="85" workbookViewId="0">
      <pane ySplit="8" topLeftCell="A9" activePane="bottomLeft" state="frozen"/>
      <selection pane="bottomLeft" activeCell="I15" sqref="I15"/>
    </sheetView>
  </sheetViews>
  <sheetFormatPr defaultRowHeight="12.75" x14ac:dyDescent="0.2"/>
  <cols>
    <col min="1" max="1" width="16" style="49" customWidth="1"/>
    <col min="2" max="2" width="46.7109375" style="49" customWidth="1"/>
    <col min="3" max="4" width="13.7109375" style="49" customWidth="1"/>
    <col min="5" max="5" width="7.42578125" style="49" customWidth="1"/>
    <col min="6" max="7" width="13.7109375" style="49" customWidth="1"/>
    <col min="8" max="8" width="1.140625" style="49" customWidth="1"/>
    <col min="9" max="9" width="30" style="49" customWidth="1"/>
    <col min="10" max="10" width="16.140625" style="49" customWidth="1"/>
    <col min="11" max="11" width="11.85546875" style="49" bestFit="1" customWidth="1"/>
    <col min="12" max="12" width="10.5703125" style="49" bestFit="1" customWidth="1"/>
    <col min="13" max="13" width="10.28515625" style="49" bestFit="1" customWidth="1"/>
    <col min="14" max="16384" width="9.140625" style="49"/>
  </cols>
  <sheetData>
    <row r="1" spans="1:11" x14ac:dyDescent="0.2">
      <c r="A1" s="47" t="s">
        <v>33</v>
      </c>
      <c r="B1" s="48"/>
      <c r="C1" s="48"/>
      <c r="D1" s="48"/>
      <c r="E1" s="48"/>
      <c r="F1" s="48"/>
      <c r="G1" s="48"/>
    </row>
    <row r="2" spans="1:11" x14ac:dyDescent="0.2">
      <c r="A2" s="50"/>
      <c r="B2" s="51"/>
    </row>
    <row r="3" spans="1:11" x14ac:dyDescent="0.2">
      <c r="A3" s="47" t="s">
        <v>34</v>
      </c>
      <c r="B3" s="48"/>
      <c r="C3" s="48"/>
      <c r="D3" s="48"/>
      <c r="E3" s="48"/>
      <c r="F3" s="48"/>
      <c r="G3" s="48"/>
    </row>
    <row r="4" spans="1:11" ht="3" customHeight="1" x14ac:dyDescent="0.2">
      <c r="A4" s="50"/>
    </row>
    <row r="5" spans="1:11" x14ac:dyDescent="0.2">
      <c r="A5" s="47" t="s">
        <v>24</v>
      </c>
      <c r="B5" s="48"/>
      <c r="C5" s="48"/>
      <c r="D5" s="48"/>
      <c r="E5" s="48"/>
      <c r="F5" s="48"/>
      <c r="G5" s="48"/>
    </row>
    <row r="6" spans="1:11" x14ac:dyDescent="0.2">
      <c r="A6" s="50"/>
      <c r="B6" s="65" t="s">
        <v>359</v>
      </c>
      <c r="I6" s="54"/>
    </row>
    <row r="7" spans="1:11" ht="13.9" customHeight="1" x14ac:dyDescent="0.2">
      <c r="A7" s="50"/>
      <c r="C7" s="54">
        <v>2022</v>
      </c>
      <c r="D7" s="54">
        <v>2022</v>
      </c>
      <c r="E7" s="55" t="s">
        <v>36</v>
      </c>
      <c r="F7" s="54">
        <v>2022</v>
      </c>
      <c r="G7" s="54">
        <v>2023</v>
      </c>
      <c r="I7" s="54"/>
    </row>
    <row r="8" spans="1:11" ht="13.5" thickBot="1" x14ac:dyDescent="0.25">
      <c r="A8" s="56" t="s">
        <v>37</v>
      </c>
      <c r="B8" s="56" t="s">
        <v>38</v>
      </c>
      <c r="C8" s="57" t="s">
        <v>2</v>
      </c>
      <c r="D8" s="57" t="s">
        <v>39</v>
      </c>
      <c r="E8" s="58"/>
      <c r="F8" s="57" t="s">
        <v>360</v>
      </c>
      <c r="G8" s="57" t="s">
        <v>2</v>
      </c>
      <c r="I8" s="157" t="s">
        <v>41</v>
      </c>
      <c r="J8" s="158"/>
    </row>
    <row r="9" spans="1:11" x14ac:dyDescent="0.2">
      <c r="A9" s="143" t="s">
        <v>5</v>
      </c>
      <c r="B9" s="144"/>
      <c r="C9" s="145"/>
      <c r="D9" s="145"/>
      <c r="E9" s="145"/>
      <c r="F9" s="145"/>
      <c r="G9" s="145"/>
      <c r="I9" s="146"/>
      <c r="J9" s="146"/>
    </row>
    <row r="10" spans="1:11" x14ac:dyDescent="0.2">
      <c r="A10" s="61" t="s">
        <v>361</v>
      </c>
      <c r="B10" s="61" t="s">
        <v>362</v>
      </c>
      <c r="C10" s="62">
        <f>VLOOKUP(A10,'[1]2013 WORKSHEET'!$A$1:$E$616,3,FALSE )</f>
        <v>52281</v>
      </c>
      <c r="D10" s="62">
        <f>VLOOKUP(A10,'[1]2012 Actuals'!$A$1:$L$1231,9,FALSE)</f>
        <v>35270.269999999997</v>
      </c>
      <c r="E10" s="63">
        <f>+D10/C10</f>
        <v>0.67462883265431028</v>
      </c>
      <c r="F10" s="62"/>
      <c r="G10" s="70">
        <v>55131</v>
      </c>
      <c r="I10" s="159"/>
      <c r="J10" s="65"/>
    </row>
    <row r="11" spans="1:11" x14ac:dyDescent="0.2">
      <c r="A11" s="68" t="s">
        <v>363</v>
      </c>
      <c r="B11" s="68" t="s">
        <v>364</v>
      </c>
      <c r="C11" s="62">
        <f>VLOOKUP(A11,'[1]2013 WORKSHEET'!$A$1:$E$616,3,FALSE )</f>
        <v>5075</v>
      </c>
      <c r="D11" s="62">
        <f>VLOOKUP(A11,'[1]2012 Actuals'!$A$1:$L$1231,9,FALSE)</f>
        <v>5010.1499999999996</v>
      </c>
      <c r="E11" s="63"/>
      <c r="F11" s="62">
        <v>5075</v>
      </c>
      <c r="G11" s="62">
        <v>6058</v>
      </c>
      <c r="I11" s="67"/>
      <c r="J11" s="122"/>
      <c r="K11" s="78"/>
    </row>
    <row r="12" spans="1:11" x14ac:dyDescent="0.2">
      <c r="A12" s="61" t="s">
        <v>365</v>
      </c>
      <c r="B12" s="71" t="s">
        <v>366</v>
      </c>
      <c r="C12" s="62">
        <f>VLOOKUP(A12,'[1]2013 WORKSHEET'!$A$1:$E$616,3,FALSE )</f>
        <v>0</v>
      </c>
      <c r="D12" s="62">
        <f>VLOOKUP(A12,'[1]2012 Actuals'!$A$1:$L$1231,9,FALSE)</f>
        <v>0</v>
      </c>
      <c r="E12" s="63"/>
      <c r="F12" s="62"/>
      <c r="G12" s="62"/>
      <c r="I12" s="66"/>
    </row>
    <row r="13" spans="1:11" x14ac:dyDescent="0.2">
      <c r="A13" s="61" t="s">
        <v>367</v>
      </c>
      <c r="B13" s="71" t="s">
        <v>368</v>
      </c>
      <c r="C13" s="62">
        <f>VLOOKUP(A13,'[1]2013 WORKSHEET'!$A$1:$E$616,3,FALSE )</f>
        <v>0</v>
      </c>
      <c r="D13" s="62">
        <f>VLOOKUP(A13,'[1]2012 Actuals'!$A$1:$L$1231,9,FALSE)</f>
        <v>0</v>
      </c>
      <c r="E13" s="63"/>
      <c r="F13" s="62">
        <v>0</v>
      </c>
      <c r="G13" s="62"/>
      <c r="I13" s="65"/>
    </row>
    <row r="14" spans="1:11" x14ac:dyDescent="0.2">
      <c r="A14" s="61" t="s">
        <v>369</v>
      </c>
      <c r="B14" s="61" t="s">
        <v>370</v>
      </c>
      <c r="C14" s="62">
        <f>VLOOKUP(A14,'[1]2013 WORKSHEET'!$A$1:$E$616,3,FALSE )</f>
        <v>0</v>
      </c>
      <c r="D14" s="62">
        <f>VLOOKUP(A14,'[1]2012 Actuals'!$A$1:$L$1231,9,FALSE)</f>
        <v>0</v>
      </c>
      <c r="E14" s="63"/>
      <c r="F14" s="62"/>
      <c r="G14" s="62"/>
      <c r="I14" s="159"/>
    </row>
    <row r="15" spans="1:11" x14ac:dyDescent="0.2">
      <c r="A15" s="61" t="s">
        <v>371</v>
      </c>
      <c r="B15" s="61" t="s">
        <v>372</v>
      </c>
      <c r="C15" s="62">
        <f>VLOOKUP(A15,'[1]2013 WORKSHEET'!$A$1:$E$616,3,FALSE )</f>
        <v>4825</v>
      </c>
      <c r="D15" s="62">
        <f>VLOOKUP(A15,'[1]2012 Actuals'!$A$1:$L$1231,9,FALSE)</f>
        <v>3630</v>
      </c>
      <c r="E15" s="63">
        <f>+D15/C15</f>
        <v>0.75233160621761663</v>
      </c>
      <c r="F15" s="62">
        <v>0</v>
      </c>
      <c r="G15" s="62">
        <v>4960</v>
      </c>
      <c r="I15" s="159"/>
      <c r="K15" s="160"/>
    </row>
    <row r="16" spans="1:11" x14ac:dyDescent="0.2">
      <c r="A16" s="61" t="s">
        <v>373</v>
      </c>
      <c r="B16" s="61" t="s">
        <v>374</v>
      </c>
      <c r="C16" s="62">
        <f>VLOOKUP(A16,'[1]2013 WORKSHEET'!$A$1:$E$616,3,FALSE )</f>
        <v>8760</v>
      </c>
      <c r="D16" s="70">
        <f>VLOOKUP(A16,'[1]2012 Actuals'!$A$1:$L$1231,9,FALSE)</f>
        <v>0</v>
      </c>
      <c r="E16" s="63">
        <f>+D16/C16</f>
        <v>0</v>
      </c>
      <c r="F16" s="62">
        <f>+C16</f>
        <v>8760</v>
      </c>
      <c r="G16" s="62">
        <v>8760</v>
      </c>
      <c r="I16" s="159"/>
      <c r="K16" s="160"/>
    </row>
    <row r="17" spans="1:11" x14ac:dyDescent="0.2">
      <c r="A17" s="77" t="s">
        <v>375</v>
      </c>
      <c r="B17" s="77" t="s">
        <v>376</v>
      </c>
      <c r="C17" s="62"/>
      <c r="D17" s="62"/>
      <c r="E17" s="62"/>
      <c r="F17" s="62"/>
      <c r="G17" s="62"/>
      <c r="I17" s="159"/>
      <c r="K17" s="160"/>
    </row>
    <row r="18" spans="1:11" ht="13.5" thickBot="1" x14ac:dyDescent="0.25">
      <c r="B18" s="99" t="s">
        <v>377</v>
      </c>
      <c r="C18" s="100">
        <f>SUBTOTAL(109,C10:C17)</f>
        <v>70941</v>
      </c>
      <c r="D18" s="100">
        <f>SUBTOTAL(109,D10:D17)</f>
        <v>43910.42</v>
      </c>
      <c r="E18" s="100"/>
      <c r="F18" s="100">
        <f>SUM(F10:F17)</f>
        <v>13835</v>
      </c>
      <c r="G18" s="100">
        <f>SUBTOTAL(109,G10:G17)</f>
        <v>74909</v>
      </c>
    </row>
    <row r="19" spans="1:11" ht="14.25" thickTop="1" thickBot="1" x14ac:dyDescent="0.25">
      <c r="B19" s="99" t="s">
        <v>378</v>
      </c>
      <c r="C19" s="101">
        <f>SUM(C53)</f>
        <v>70941.06</v>
      </c>
      <c r="D19" s="101">
        <f>SUM(D53)</f>
        <v>36109.799999999996</v>
      </c>
      <c r="E19" s="101"/>
      <c r="F19" s="101">
        <f>+F53</f>
        <v>64753.696666666678</v>
      </c>
      <c r="G19" s="101">
        <f>SUM(G53)</f>
        <v>74909.30226666668</v>
      </c>
      <c r="I19" s="78"/>
      <c r="K19" s="98"/>
    </row>
    <row r="20" spans="1:11" ht="16.5" thickTop="1" thickBot="1" x14ac:dyDescent="0.3">
      <c r="B20" s="161"/>
      <c r="C20" s="162"/>
      <c r="D20" s="162"/>
      <c r="E20" s="162"/>
      <c r="F20" s="162"/>
      <c r="G20" s="162"/>
      <c r="I20" s="78"/>
    </row>
    <row r="21" spans="1:11" ht="14.25" thickTop="1" thickBot="1" x14ac:dyDescent="0.25">
      <c r="B21" s="99" t="s">
        <v>149</v>
      </c>
      <c r="C21" s="101">
        <f>C19-C18</f>
        <v>5.9999999997671694E-2</v>
      </c>
      <c r="D21" s="101">
        <f>D19-D18</f>
        <v>-7800.6200000000026</v>
      </c>
      <c r="E21" s="101"/>
      <c r="F21" s="101">
        <f>+F19-F18</f>
        <v>50918.696666666678</v>
      </c>
      <c r="G21" s="101">
        <f>G19-G18</f>
        <v>0.30226666668022517</v>
      </c>
      <c r="I21" s="78"/>
      <c r="K21" s="98"/>
    </row>
    <row r="22" spans="1:11" ht="15.75" thickTop="1" x14ac:dyDescent="0.25">
      <c r="A22" s="50"/>
      <c r="B22" s="76"/>
      <c r="C22" s="76"/>
      <c r="D22" s="76"/>
      <c r="E22" s="76"/>
      <c r="F22" s="76"/>
      <c r="G22" s="76"/>
      <c r="I22" s="78"/>
    </row>
    <row r="23" spans="1:11" ht="15" x14ac:dyDescent="0.25">
      <c r="A23" s="50" t="s">
        <v>151</v>
      </c>
      <c r="B23" s="76"/>
      <c r="C23" s="76"/>
      <c r="D23" s="76"/>
      <c r="E23" s="76"/>
      <c r="F23" s="76"/>
      <c r="G23" s="76"/>
    </row>
    <row r="24" spans="1:11" x14ac:dyDescent="0.2">
      <c r="A24" s="148"/>
      <c r="B24" s="148"/>
      <c r="C24" s="62"/>
      <c r="D24" s="62"/>
      <c r="E24" s="62"/>
      <c r="F24" s="62"/>
      <c r="G24" s="62"/>
      <c r="I24" s="65"/>
    </row>
    <row r="25" spans="1:11" hidden="1" x14ac:dyDescent="0.2">
      <c r="A25" s="68" t="s">
        <v>379</v>
      </c>
      <c r="B25" s="68" t="s">
        <v>380</v>
      </c>
      <c r="C25" s="62">
        <f>VLOOKUP(A25,'[1]2013 WORKSHEET'!$A$1:$E$616,3,FALSE )</f>
        <v>0</v>
      </c>
      <c r="D25" s="62">
        <f>VLOOKUP(A25,'[1]2012 Actuals'!$A$1:$L$1231,9,FALSE)</f>
        <v>9.15</v>
      </c>
      <c r="E25" s="63"/>
      <c r="F25" s="62"/>
      <c r="G25" s="62"/>
      <c r="I25" s="159"/>
    </row>
    <row r="26" spans="1:11" hidden="1" x14ac:dyDescent="0.2">
      <c r="A26" s="68" t="s">
        <v>381</v>
      </c>
      <c r="B26" s="68" t="s">
        <v>382</v>
      </c>
      <c r="C26" s="62">
        <f>VLOOKUP(A26,'[1]2013 WORKSHEET'!$A$1:$E$616,3,FALSE )</f>
        <v>0</v>
      </c>
      <c r="D26" s="62">
        <f>VLOOKUP(A26,'[1]2012 Actuals'!$A$1:$L$1231,9,FALSE)</f>
        <v>0</v>
      </c>
      <c r="E26" s="63"/>
      <c r="F26" s="62"/>
      <c r="G26" s="62"/>
      <c r="I26" s="159"/>
    </row>
    <row r="27" spans="1:11" hidden="1" x14ac:dyDescent="0.2">
      <c r="A27" s="68" t="s">
        <v>383</v>
      </c>
      <c r="B27" s="68" t="s">
        <v>384</v>
      </c>
      <c r="C27" s="62">
        <f>VLOOKUP(A27,'[1]2013 WORKSHEET'!$A$1:$E$616,3,FALSE )</f>
        <v>0</v>
      </c>
      <c r="D27" s="62">
        <f>VLOOKUP(A27,'[1]2012 Actuals'!$A$1:$L$1231,9,FALSE)</f>
        <v>0</v>
      </c>
      <c r="E27" s="63"/>
      <c r="F27" s="62"/>
      <c r="G27" s="62"/>
      <c r="I27" s="159"/>
    </row>
    <row r="28" spans="1:11" x14ac:dyDescent="0.2">
      <c r="A28" s="68" t="s">
        <v>385</v>
      </c>
      <c r="B28" s="68" t="s">
        <v>386</v>
      </c>
      <c r="C28" s="62">
        <f>VLOOKUP(A28,'[1]2013 WORKSHEET'!$A$1:$E$616,3,FALSE )</f>
        <v>8760</v>
      </c>
      <c r="D28" s="62">
        <f>VLOOKUP(A28,'[1]2012 Actuals'!$A$1:$L$1231,9,FALSE)</f>
        <v>0</v>
      </c>
      <c r="E28" s="63">
        <f>+D28/C28</f>
        <v>0</v>
      </c>
      <c r="F28" s="62">
        <f>+C28</f>
        <v>8760</v>
      </c>
      <c r="G28" s="64">
        <v>8760</v>
      </c>
      <c r="I28" s="159"/>
    </row>
    <row r="29" spans="1:11" x14ac:dyDescent="0.2">
      <c r="A29" s="68" t="s">
        <v>387</v>
      </c>
      <c r="B29" s="68" t="s">
        <v>388</v>
      </c>
      <c r="C29" s="62">
        <f>VLOOKUP(A29,'[1]2013 WORKSHEET'!$A$1:$E$616,3,FALSE )</f>
        <v>0</v>
      </c>
      <c r="D29" s="62">
        <f>VLOOKUP(A29,'[1]2012 Actuals'!$A$1:$L$1231,9,FALSE)</f>
        <v>0</v>
      </c>
      <c r="E29" s="63"/>
      <c r="F29" s="62"/>
      <c r="G29" s="64"/>
      <c r="I29" s="159"/>
    </row>
    <row r="30" spans="1:11" x14ac:dyDescent="0.2">
      <c r="A30" s="68" t="s">
        <v>389</v>
      </c>
      <c r="B30" s="68" t="s">
        <v>390</v>
      </c>
      <c r="C30" s="62">
        <f>VLOOKUP(A30,'[1]2013 WORKSHEET'!$A$1:$E$616,3,FALSE )</f>
        <v>0</v>
      </c>
      <c r="D30" s="70">
        <f>VLOOKUP(A30,'[1]2012 Actuals'!$A$1:$L$1231,9,FALSE)</f>
        <v>0</v>
      </c>
      <c r="E30" s="63"/>
      <c r="F30" s="62"/>
      <c r="G30" s="64"/>
      <c r="I30" s="159"/>
    </row>
    <row r="31" spans="1:11" x14ac:dyDescent="0.2">
      <c r="A31" s="68" t="s">
        <v>391</v>
      </c>
      <c r="B31" s="68" t="s">
        <v>392</v>
      </c>
      <c r="C31" s="62">
        <f>VLOOKUP(A31,'[1]2013 WORKSHEET'!$A$1:$E$616,3,FALSE )</f>
        <v>0</v>
      </c>
      <c r="D31" s="62">
        <f>VLOOKUP(A31,'[1]2012 Actuals'!$A$1:$L$1231,9,FALSE)</f>
        <v>0</v>
      </c>
      <c r="E31" s="63"/>
      <c r="F31" s="62"/>
      <c r="G31" s="64"/>
      <c r="I31" s="159"/>
      <c r="K31" s="78"/>
    </row>
    <row r="32" spans="1:11" hidden="1" x14ac:dyDescent="0.2">
      <c r="A32" s="68" t="s">
        <v>393</v>
      </c>
      <c r="B32" s="68" t="s">
        <v>394</v>
      </c>
      <c r="C32" s="62" t="s">
        <v>395</v>
      </c>
      <c r="D32" s="62">
        <f>VLOOKUP(A32,'[1]2012 Actuals'!$A$1:$L$1231,9,FALSE)</f>
        <v>0</v>
      </c>
      <c r="E32" s="63"/>
      <c r="F32" s="62">
        <v>0</v>
      </c>
      <c r="G32" s="64"/>
      <c r="I32" s="159"/>
    </row>
    <row r="33" spans="1:13" hidden="1" x14ac:dyDescent="0.2">
      <c r="A33" s="68" t="s">
        <v>396</v>
      </c>
      <c r="B33" s="68" t="s">
        <v>397</v>
      </c>
      <c r="C33" s="62">
        <f>VLOOKUP(A33,'[1]2013 WORKSHEET'!$A$1:$E$616,3,FALSE )</f>
        <v>0</v>
      </c>
      <c r="D33" s="70">
        <f>VLOOKUP(A33,'[1]2012 Actuals'!$A$1:$L$1231,9,FALSE)</f>
        <v>0</v>
      </c>
      <c r="E33" s="63"/>
      <c r="F33" s="62"/>
      <c r="G33" s="64"/>
      <c r="I33" s="159"/>
      <c r="K33" s="78"/>
    </row>
    <row r="34" spans="1:13" hidden="1" x14ac:dyDescent="0.2">
      <c r="A34" s="68" t="s">
        <v>398</v>
      </c>
      <c r="B34" s="68" t="s">
        <v>399</v>
      </c>
      <c r="C34" s="62">
        <f>VLOOKUP(A34,'[1]2013 WORKSHEET'!$A$1:$E$616,3,FALSE )</f>
        <v>0</v>
      </c>
      <c r="D34" s="62">
        <f>VLOOKUP(A34,'[1]2012 Actuals'!$A$1:$L$1231,9,FALSE)</f>
        <v>0</v>
      </c>
      <c r="E34" s="63"/>
      <c r="F34" s="62"/>
      <c r="G34" s="64"/>
      <c r="I34" s="159"/>
    </row>
    <row r="35" spans="1:13" x14ac:dyDescent="0.2">
      <c r="A35" s="68"/>
      <c r="B35" s="68" t="s">
        <v>400</v>
      </c>
      <c r="C35" s="62">
        <v>9433.23</v>
      </c>
      <c r="D35" s="62"/>
      <c r="E35" s="63">
        <f>+D35/C35</f>
        <v>0</v>
      </c>
      <c r="F35" s="62">
        <f>+C35</f>
        <v>9433.23</v>
      </c>
      <c r="G35" s="73">
        <v>10851</v>
      </c>
      <c r="I35" s="159"/>
      <c r="K35" s="138"/>
    </row>
    <row r="36" spans="1:13" hidden="1" x14ac:dyDescent="0.2">
      <c r="A36" s="68" t="s">
        <v>401</v>
      </c>
      <c r="B36" s="68" t="s">
        <v>402</v>
      </c>
      <c r="C36" s="62"/>
      <c r="D36" s="62">
        <f>VLOOKUP(A36,'[1]2012 Actuals'!$A$1:$L$1231,9,FALSE)</f>
        <v>0</v>
      </c>
      <c r="E36" s="63"/>
      <c r="F36" s="62">
        <f>+D36/9*3+D36</f>
        <v>0</v>
      </c>
      <c r="G36" s="73"/>
      <c r="I36" s="159"/>
    </row>
    <row r="37" spans="1:13" x14ac:dyDescent="0.2">
      <c r="A37" s="61" t="s">
        <v>403</v>
      </c>
      <c r="B37" s="61" t="s">
        <v>404</v>
      </c>
      <c r="C37" s="62">
        <f>VLOOKUP(A37,'[1]2013 WORKSHEET'!$A$1:$E$616,3,FALSE )</f>
        <v>34060</v>
      </c>
      <c r="D37" s="62">
        <f>VLOOKUP(A37,'[1]2012 Actuals'!$A$1:$L$1231,9,FALSE)</f>
        <v>24894.63</v>
      </c>
      <c r="E37" s="63">
        <f>+D37/C37</f>
        <v>0.73090516735173228</v>
      </c>
      <c r="F37" s="163">
        <f>+D37/9*3+D37</f>
        <v>33192.840000000004</v>
      </c>
      <c r="G37" s="64">
        <v>35079.199999999997</v>
      </c>
      <c r="I37" s="159" t="s">
        <v>405</v>
      </c>
      <c r="J37" s="122"/>
    </row>
    <row r="38" spans="1:13" x14ac:dyDescent="0.2">
      <c r="A38" s="61" t="s">
        <v>406</v>
      </c>
      <c r="B38" s="61" t="s">
        <v>407</v>
      </c>
      <c r="C38" s="62">
        <f>VLOOKUP(A38,'[1]2013 WORKSHEET'!$A$1:$E$616,3,FALSE )</f>
        <v>1686.35</v>
      </c>
      <c r="D38" s="62">
        <f>VLOOKUP(A38,'[1]2012 Actuals'!$A$1:$L$1231,9,FALSE)</f>
        <v>1350.98</v>
      </c>
      <c r="E38" s="63">
        <f t="shared" ref="E38:E43" si="0">+D38/C38</f>
        <v>0.80112669374684975</v>
      </c>
      <c r="F38" s="163">
        <f t="shared" ref="F38:F43" si="1">+D38/9*3+D38</f>
        <v>1801.3066666666666</v>
      </c>
      <c r="G38" s="64">
        <f>+F38*1.03</f>
        <v>1855.3458666666666</v>
      </c>
      <c r="I38" s="164"/>
      <c r="J38" s="122"/>
      <c r="K38" s="78"/>
      <c r="L38" s="78"/>
    </row>
    <row r="39" spans="1:13" x14ac:dyDescent="0.2">
      <c r="A39" s="61" t="s">
        <v>408</v>
      </c>
      <c r="B39" s="61" t="s">
        <v>409</v>
      </c>
      <c r="C39" s="62">
        <f>VLOOKUP(A39,'[1]2013 WORKSHEET'!$A$1:$E$616,3,FALSE )</f>
        <v>673.76</v>
      </c>
      <c r="D39" s="62">
        <f>VLOOKUP(A39,'[1]2012 Actuals'!$A$1:$L$1231,9,FALSE)</f>
        <v>484.62</v>
      </c>
      <c r="E39" s="63">
        <f t="shared" si="0"/>
        <v>0.71927689384944193</v>
      </c>
      <c r="F39" s="163">
        <f t="shared" si="1"/>
        <v>646.16</v>
      </c>
      <c r="G39" s="64">
        <f>+F39*1.03</f>
        <v>665.54480000000001</v>
      </c>
      <c r="I39" s="165"/>
      <c r="J39" s="122"/>
    </row>
    <row r="40" spans="1:13" x14ac:dyDescent="0.2">
      <c r="A40" s="61" t="s">
        <v>410</v>
      </c>
      <c r="B40" s="61" t="s">
        <v>411</v>
      </c>
      <c r="C40" s="62">
        <f>VLOOKUP(A40,'[1]2013 WORKSHEET'!$A$1:$E$616,3,FALSE )</f>
        <v>688.57</v>
      </c>
      <c r="D40" s="62">
        <f>VLOOKUP(A40,'[1]2012 Actuals'!$A$1:$L$1231,9,FALSE)</f>
        <v>486.6</v>
      </c>
      <c r="E40" s="63">
        <f t="shared" si="0"/>
        <v>0.70668196407046491</v>
      </c>
      <c r="F40" s="163">
        <f t="shared" si="1"/>
        <v>648.80000000000007</v>
      </c>
      <c r="G40" s="64">
        <f>+F40*1.03</f>
        <v>668.26400000000012</v>
      </c>
      <c r="I40" s="164"/>
      <c r="J40" s="122"/>
      <c r="K40" s="98"/>
    </row>
    <row r="41" spans="1:13" x14ac:dyDescent="0.2">
      <c r="A41" s="61" t="s">
        <v>412</v>
      </c>
      <c r="B41" s="61" t="s">
        <v>413</v>
      </c>
      <c r="C41" s="62">
        <f>VLOOKUP(A41,'[1]2013 WORKSHEET'!$A$1:$E$616,3,FALSE )</f>
        <v>1034.6099999999999</v>
      </c>
      <c r="D41" s="62">
        <f>VLOOKUP(A41,'[1]2012 Actuals'!$A$1:$L$1231,9,FALSE)</f>
        <v>713.67</v>
      </c>
      <c r="E41" s="63">
        <f t="shared" si="0"/>
        <v>0.68979615507292602</v>
      </c>
      <c r="F41" s="163">
        <f t="shared" si="1"/>
        <v>951.56</v>
      </c>
      <c r="G41" s="64">
        <f>+F41*1.03</f>
        <v>980.10680000000002</v>
      </c>
      <c r="I41" s="166"/>
      <c r="J41" s="122"/>
      <c r="K41" s="78"/>
    </row>
    <row r="42" spans="1:13" x14ac:dyDescent="0.2">
      <c r="A42" s="61" t="s">
        <v>414</v>
      </c>
      <c r="B42" s="61" t="s">
        <v>415</v>
      </c>
      <c r="C42" s="62">
        <f>VLOOKUP(A42,'[1]2013 WORKSHEET'!$A$1:$E$616,3,FALSE )</f>
        <v>1654.97</v>
      </c>
      <c r="D42" s="62">
        <f>VLOOKUP(A42,'[1]2012 Actuals'!$A$1:$L$1231,9,FALSE)</f>
        <v>1264.9000000000001</v>
      </c>
      <c r="E42" s="63">
        <f t="shared" si="0"/>
        <v>0.76430388466256194</v>
      </c>
      <c r="F42" s="163">
        <f t="shared" si="1"/>
        <v>1686.5333333333333</v>
      </c>
      <c r="G42" s="64">
        <f>+F42*1.0684</f>
        <v>1801.8922133333333</v>
      </c>
      <c r="I42" s="159"/>
      <c r="J42" s="167"/>
    </row>
    <row r="43" spans="1:13" x14ac:dyDescent="0.2">
      <c r="A43" s="61" t="s">
        <v>416</v>
      </c>
      <c r="B43" s="61" t="s">
        <v>417</v>
      </c>
      <c r="C43" s="62">
        <f>VLOOKUP(A43,'[1]2013 WORKSHEET'!$A$1:$E$616,3,FALSE )</f>
        <v>3049.57</v>
      </c>
      <c r="D43" s="62">
        <f>VLOOKUP(A43,'[1]2012 Actuals'!$A$1:$L$1231,9,FALSE)</f>
        <v>2156.6</v>
      </c>
      <c r="E43" s="63">
        <f t="shared" si="0"/>
        <v>0.70718166823519379</v>
      </c>
      <c r="F43" s="163">
        <f t="shared" si="1"/>
        <v>2875.4666666666662</v>
      </c>
      <c r="G43" s="64">
        <f>+F43*1.0684</f>
        <v>3072.1485866666662</v>
      </c>
      <c r="I43" s="159"/>
      <c r="J43" s="78"/>
    </row>
    <row r="44" spans="1:13" x14ac:dyDescent="0.2">
      <c r="A44" s="61" t="s">
        <v>418</v>
      </c>
      <c r="B44" s="61" t="s">
        <v>419</v>
      </c>
      <c r="C44" s="62">
        <f>VLOOKUP(A44,'[1]2013 WORKSHEET'!$A$1:$E$616,3,FALSE )</f>
        <v>0</v>
      </c>
      <c r="D44" s="62">
        <f>VLOOKUP(A44,'[1]2012 Actuals'!$A$1:$L$1231,9,FALSE)</f>
        <v>0</v>
      </c>
      <c r="E44" s="63"/>
      <c r="F44" s="62">
        <f>+F13/2</f>
        <v>0</v>
      </c>
      <c r="G44" s="64"/>
      <c r="I44" s="159"/>
      <c r="K44" s="78"/>
    </row>
    <row r="45" spans="1:13" x14ac:dyDescent="0.2">
      <c r="A45" s="61"/>
      <c r="B45" s="61" t="s">
        <v>420</v>
      </c>
      <c r="C45" s="62"/>
      <c r="D45" s="62"/>
      <c r="E45" s="63"/>
      <c r="F45" s="62"/>
      <c r="G45" s="64"/>
      <c r="I45" s="159"/>
      <c r="K45" s="78"/>
    </row>
    <row r="46" spans="1:13" x14ac:dyDescent="0.2">
      <c r="A46" s="61" t="s">
        <v>421</v>
      </c>
      <c r="B46" s="61" t="s">
        <v>422</v>
      </c>
      <c r="C46" s="62">
        <f>VLOOKUP(A46,'[1]2013 WORKSHEET'!$A$1:$E$616,3,FALSE )</f>
        <v>9650</v>
      </c>
      <c r="D46" s="70">
        <f>VLOOKUP(A46,'[1]2012 Actuals'!$A$1:$L$1231,9,FALSE)</f>
        <v>4254.8999999999996</v>
      </c>
      <c r="E46" s="63">
        <f>+D46/C46</f>
        <v>0.44092227979274606</v>
      </c>
      <c r="F46" s="62">
        <f>+D46</f>
        <v>4254.8999999999996</v>
      </c>
      <c r="G46" s="64">
        <v>9920</v>
      </c>
      <c r="I46" s="159" t="s">
        <v>423</v>
      </c>
    </row>
    <row r="47" spans="1:13" x14ac:dyDescent="0.2">
      <c r="A47" s="61" t="s">
        <v>424</v>
      </c>
      <c r="B47" s="61" t="s">
        <v>425</v>
      </c>
      <c r="C47" s="62">
        <f>VLOOKUP(A47,'[1]2013 WORKSHEET'!$A$1:$E$616,3,FALSE )</f>
        <v>0</v>
      </c>
      <c r="D47" s="62">
        <f>VLOOKUP(A47,'[1]2012 Actuals'!$A$1:$L$1231,9,FALSE)</f>
        <v>204.16</v>
      </c>
      <c r="E47" s="63"/>
      <c r="F47" s="62">
        <f>+D47</f>
        <v>204.16</v>
      </c>
      <c r="G47" s="64">
        <f>+F47*2</f>
        <v>408.32</v>
      </c>
      <c r="I47" s="159"/>
    </row>
    <row r="48" spans="1:13" ht="15" x14ac:dyDescent="0.25">
      <c r="A48" s="61" t="s">
        <v>426</v>
      </c>
      <c r="B48" s="61" t="s">
        <v>427</v>
      </c>
      <c r="C48" s="62">
        <f>VLOOKUP(A48,'[1]2013 WORKSHEET'!$A$1:$E$616,3,FALSE )</f>
        <v>0</v>
      </c>
      <c r="D48" s="62">
        <f>VLOOKUP(A48,'[1]2012 Actuals'!$A$1:$L$1231,9,FALSE)</f>
        <v>94.1</v>
      </c>
      <c r="E48" s="63"/>
      <c r="F48" s="62">
        <f>+D48</f>
        <v>94.1</v>
      </c>
      <c r="G48" s="64">
        <f>+F48*2</f>
        <v>188.2</v>
      </c>
      <c r="I48" s="168"/>
      <c r="J48" s="65"/>
      <c r="K48" s="130"/>
      <c r="L48" s="131"/>
      <c r="M48" s="98"/>
    </row>
    <row r="49" spans="1:13" ht="15" x14ac:dyDescent="0.25">
      <c r="A49" s="61" t="s">
        <v>428</v>
      </c>
      <c r="B49" s="61" t="s">
        <v>429</v>
      </c>
      <c r="C49" s="62">
        <f>VLOOKUP(A49,'[1]2013 WORKSHEET'!$A$1:$E$616,3,FALSE )</f>
        <v>0</v>
      </c>
      <c r="D49" s="62">
        <f>VLOOKUP(A49,'[1]2012 Actuals'!$A$1:$L$1231,9,FALSE)</f>
        <v>82.96</v>
      </c>
      <c r="E49" s="63"/>
      <c r="F49" s="62">
        <f>+D49</f>
        <v>82.96</v>
      </c>
      <c r="G49" s="64">
        <f>+F49*2</f>
        <v>165.92</v>
      </c>
      <c r="I49" s="168"/>
      <c r="J49" s="65"/>
      <c r="K49" s="130"/>
      <c r="L49" s="131"/>
      <c r="M49" s="98"/>
    </row>
    <row r="50" spans="1:13" ht="15" x14ac:dyDescent="0.25">
      <c r="A50" s="61" t="s">
        <v>430</v>
      </c>
      <c r="B50" s="61" t="s">
        <v>431</v>
      </c>
      <c r="C50" s="62">
        <f>VLOOKUP(A50,'[1]2013 WORKSHEET'!$A$1:$E$616,3,FALSE )</f>
        <v>0</v>
      </c>
      <c r="D50" s="62">
        <f>VLOOKUP(A50,'[1]2012 Actuals'!$A$1:$L$1231,9,FALSE)</f>
        <v>121.68</v>
      </c>
      <c r="E50" s="63"/>
      <c r="F50" s="62">
        <f>+D50</f>
        <v>121.68</v>
      </c>
      <c r="G50" s="64">
        <f>+F50*2</f>
        <v>243.36</v>
      </c>
      <c r="I50" s="159"/>
      <c r="J50" s="65"/>
      <c r="K50" s="130"/>
      <c r="L50" s="131"/>
      <c r="M50" s="138"/>
    </row>
    <row r="51" spans="1:13" ht="15" x14ac:dyDescent="0.25">
      <c r="A51" s="61" t="s">
        <v>432</v>
      </c>
      <c r="B51" s="68" t="s">
        <v>433</v>
      </c>
      <c r="C51" s="62">
        <f>VLOOKUP(A51,'[1]2013 WORKSHEET'!$A$1:$E$616,3,FALSE )</f>
        <v>250</v>
      </c>
      <c r="D51" s="62">
        <f>VLOOKUP(A51,'[1]2012 Actuals'!$A$1:$L$1231,9,FALSE)</f>
        <v>0</v>
      </c>
      <c r="E51" s="63">
        <f>+D51/C51</f>
        <v>0</v>
      </c>
      <c r="F51" s="62"/>
      <c r="G51" s="64">
        <v>250</v>
      </c>
      <c r="I51" s="159"/>
      <c r="J51" s="65"/>
      <c r="K51" s="130"/>
      <c r="L51" s="131"/>
      <c r="M51" s="98"/>
    </row>
    <row r="52" spans="1:13" ht="15" x14ac:dyDescent="0.25">
      <c r="A52" s="61" t="s">
        <v>434</v>
      </c>
      <c r="B52" s="68" t="s">
        <v>435</v>
      </c>
      <c r="C52" s="62"/>
      <c r="D52" s="62">
        <f>VLOOKUP(A52,'[1]2012 Actuals'!$A$1:$L$1231,9,FALSE)</f>
        <v>0</v>
      </c>
      <c r="E52" s="63"/>
      <c r="F52" s="62"/>
      <c r="G52" s="64"/>
      <c r="I52" s="159"/>
      <c r="J52" s="65"/>
      <c r="K52" s="130"/>
      <c r="L52" s="131"/>
      <c r="M52" s="138"/>
    </row>
    <row r="53" spans="1:13" ht="15.75" thickBot="1" x14ac:dyDescent="0.3">
      <c r="A53" s="65"/>
      <c r="B53" s="154" t="s">
        <v>378</v>
      </c>
      <c r="C53" s="137">
        <f>SUBTOTAL(109,C24:C51)</f>
        <v>70941.06</v>
      </c>
      <c r="D53" s="137">
        <f>SUBTOTAL(109,D25:D52)</f>
        <v>36109.799999999996</v>
      </c>
      <c r="E53" s="137"/>
      <c r="F53" s="137">
        <f>SUM(F25:F52)</f>
        <v>64753.696666666678</v>
      </c>
      <c r="G53" s="137">
        <f>SUBTOTAL(109,G24:G51)</f>
        <v>74909.30226666668</v>
      </c>
      <c r="J53" s="65"/>
      <c r="K53" s="130"/>
      <c r="L53" s="131"/>
      <c r="M53" s="98"/>
    </row>
    <row r="54" spans="1:13" ht="13.5" thickTop="1" x14ac:dyDescent="0.2">
      <c r="K54" s="169"/>
      <c r="L54" s="138"/>
    </row>
    <row r="61" spans="1:13" x14ac:dyDescent="0.2">
      <c r="K61" s="138"/>
      <c r="L61" s="138"/>
    </row>
  </sheetData>
  <mergeCells count="2">
    <mergeCell ref="E7:E8"/>
    <mergeCell ref="I8:J8"/>
  </mergeCells>
  <pageMargins left="0.78740157480314965" right="0.39370078740157483" top="0.74803149606299213" bottom="0.74803149606299213" header="0.31496062992125984" footer="0.31496062992125984"/>
  <pageSetup scale="76" orientation="portrait" r:id="rId1"/>
  <colBreaks count="1" manualBreakCount="1">
    <brk id="7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G7" sqref="G7"/>
    </sheetView>
  </sheetViews>
  <sheetFormatPr defaultRowHeight="12.75" x14ac:dyDescent="0.2"/>
  <cols>
    <col min="1" max="1" width="15.28515625" style="3" customWidth="1"/>
    <col min="2" max="2" width="33.42578125" style="3" customWidth="1"/>
    <col min="3" max="3" width="15" style="3" bestFit="1" customWidth="1"/>
    <col min="4" max="4" width="14.140625" style="3" customWidth="1"/>
    <col min="5" max="5" width="14" style="3" bestFit="1" customWidth="1"/>
    <col min="6" max="6" width="12.28515625" style="3" hidden="1" customWidth="1"/>
    <col min="7" max="7" width="12.7109375" style="3" customWidth="1"/>
    <col min="8" max="8" width="12.28515625" style="3" bestFit="1" customWidth="1"/>
    <col min="9" max="9" width="11.85546875" style="3" customWidth="1"/>
    <col min="10" max="11" width="9.140625" style="3"/>
    <col min="12" max="12" width="11.42578125" style="3" customWidth="1"/>
    <col min="13" max="16384" width="9.140625" style="3"/>
  </cols>
  <sheetData>
    <row r="1" spans="1:13" x14ac:dyDescent="0.2">
      <c r="A1" s="1" t="s">
        <v>436</v>
      </c>
      <c r="B1" s="2"/>
    </row>
    <row r="2" spans="1:13" x14ac:dyDescent="0.2">
      <c r="A2" s="1"/>
      <c r="B2" s="2"/>
    </row>
    <row r="3" spans="1:13" x14ac:dyDescent="0.2">
      <c r="A3" s="1"/>
      <c r="B3" s="2"/>
    </row>
    <row r="4" spans="1:13" ht="15" x14ac:dyDescent="0.25">
      <c r="A4" s="5"/>
      <c r="B4" s="1"/>
      <c r="C4" s="6"/>
      <c r="D4" s="6"/>
      <c r="E4" s="6">
        <v>2022</v>
      </c>
      <c r="F4" s="6">
        <v>2016</v>
      </c>
      <c r="G4" s="6">
        <v>2023</v>
      </c>
      <c r="H4" s="6"/>
    </row>
    <row r="5" spans="1:13" x14ac:dyDescent="0.2">
      <c r="A5" s="1" t="s">
        <v>1</v>
      </c>
      <c r="B5" s="1"/>
      <c r="C5" s="7"/>
      <c r="D5" s="7"/>
      <c r="E5" s="7" t="s">
        <v>2</v>
      </c>
      <c r="F5" s="7" t="s">
        <v>3</v>
      </c>
      <c r="G5" s="7" t="s">
        <v>4</v>
      </c>
      <c r="H5" s="8"/>
    </row>
    <row r="6" spans="1:13" x14ac:dyDescent="0.2">
      <c r="A6" s="1" t="s">
        <v>5</v>
      </c>
      <c r="B6" s="2"/>
    </row>
    <row r="7" spans="1:13" x14ac:dyDescent="0.2">
      <c r="A7" s="2"/>
      <c r="B7" s="2" t="s">
        <v>437</v>
      </c>
      <c r="C7" s="9"/>
      <c r="D7" s="9"/>
      <c r="E7" s="9">
        <v>627480</v>
      </c>
      <c r="F7" s="9"/>
      <c r="G7" s="10">
        <f>+'[1]Water Operations'!G10+'[1]Land Operations'!G10+'[1]Special Projects'!G11</f>
        <v>674725</v>
      </c>
      <c r="H7" s="10">
        <f>+'[1]Water Operations'!G10+'[1]Land Operations'!G10+'[1]Special Projects'!G11</f>
        <v>674725</v>
      </c>
      <c r="I7" s="10"/>
      <c r="K7" s="9"/>
    </row>
    <row r="8" spans="1:13" x14ac:dyDescent="0.2">
      <c r="A8" s="2"/>
      <c r="B8" s="11" t="s">
        <v>8</v>
      </c>
      <c r="C8" s="9"/>
      <c r="D8" s="9"/>
      <c r="E8" s="9"/>
      <c r="F8" s="9"/>
      <c r="G8" s="10">
        <f>+'[3]Water Operations'!G11</f>
        <v>0</v>
      </c>
      <c r="H8" s="10"/>
      <c r="I8" s="12"/>
      <c r="J8" s="9"/>
      <c r="K8" s="9"/>
    </row>
    <row r="9" spans="1:13" x14ac:dyDescent="0.2">
      <c r="A9" s="2"/>
      <c r="B9" s="2" t="s">
        <v>9</v>
      </c>
      <c r="C9" s="9"/>
      <c r="D9" s="9"/>
      <c r="E9" s="9">
        <f>+'[3]Land Operations'!C13</f>
        <v>2319</v>
      </c>
      <c r="F9" s="9"/>
      <c r="G9" s="9">
        <v>1449</v>
      </c>
      <c r="H9" s="9">
        <f>+'[1]Land Operations'!G13</f>
        <v>1449</v>
      </c>
      <c r="I9" s="3" t="s">
        <v>10</v>
      </c>
      <c r="J9" s="9"/>
      <c r="K9" s="9"/>
    </row>
    <row r="10" spans="1:13" x14ac:dyDescent="0.2">
      <c r="A10" s="1"/>
      <c r="B10" s="2" t="s">
        <v>11</v>
      </c>
      <c r="C10" s="9"/>
      <c r="D10" s="9"/>
      <c r="E10" s="9">
        <v>60267</v>
      </c>
      <c r="F10" s="9"/>
      <c r="G10" s="9">
        <f>+'[3]Water Operations'!G9</f>
        <v>60267</v>
      </c>
      <c r="H10" s="9">
        <v>0</v>
      </c>
    </row>
    <row r="11" spans="1:13" ht="11.25" hidden="1" customHeight="1" x14ac:dyDescent="0.2">
      <c r="A11" s="1"/>
      <c r="B11" s="2" t="s">
        <v>12</v>
      </c>
      <c r="C11" s="9"/>
      <c r="D11" s="9"/>
      <c r="E11" s="9"/>
      <c r="F11" s="9"/>
      <c r="G11" s="13"/>
      <c r="H11" s="13"/>
      <c r="I11" s="9"/>
      <c r="L11" s="14"/>
    </row>
    <row r="12" spans="1:13" ht="12.75" hidden="1" customHeight="1" x14ac:dyDescent="0.2">
      <c r="A12" s="1"/>
      <c r="B12" s="2" t="s">
        <v>13</v>
      </c>
      <c r="C12" s="9"/>
      <c r="D12" s="9"/>
      <c r="E12" s="9"/>
      <c r="F12" s="9"/>
      <c r="G12" s="15"/>
      <c r="H12" s="15"/>
      <c r="L12" s="16"/>
      <c r="M12" s="16"/>
    </row>
    <row r="13" spans="1:13" ht="12.75" hidden="1" customHeight="1" x14ac:dyDescent="0.2">
      <c r="A13" s="1"/>
      <c r="B13" s="2" t="s">
        <v>14</v>
      </c>
      <c r="C13" s="9"/>
      <c r="D13" s="9"/>
      <c r="E13" s="9"/>
      <c r="F13" s="9"/>
      <c r="G13" s="9"/>
      <c r="H13" s="9"/>
      <c r="L13" s="9"/>
      <c r="M13" s="17"/>
    </row>
    <row r="14" spans="1:13" x14ac:dyDescent="0.2">
      <c r="A14" s="1"/>
      <c r="B14" s="2" t="s">
        <v>15</v>
      </c>
      <c r="C14" s="9"/>
      <c r="D14" s="9"/>
      <c r="E14" s="13">
        <v>293476</v>
      </c>
      <c r="F14" s="9"/>
      <c r="G14" s="9">
        <v>337702.73</v>
      </c>
      <c r="H14" s="3" t="s">
        <v>16</v>
      </c>
      <c r="I14" s="19"/>
      <c r="L14" s="9"/>
      <c r="M14" s="17"/>
    </row>
    <row r="15" spans="1:13" ht="15" x14ac:dyDescent="0.25">
      <c r="A15" s="1"/>
      <c r="B15" s="2"/>
      <c r="C15" s="9"/>
      <c r="D15" s="9"/>
      <c r="E15" s="9"/>
      <c r="F15" s="9"/>
      <c r="G15" s="9"/>
      <c r="H15" s="3">
        <f>+'[1]Water Operations'!G11+'[1]Water Operations'!G12+'[1]Water Operations'!G13+'[1]Water Operations'!G14+'[1]Water Operations'!G17+'[1]Water Operations'!G18+'[1]Water Operations'!G19+'[1]Water Operations'!G20+'[1]Water Operations'!G37+'[1]Water Operations'!G38+'[1]Water Operations'!G39+'[1]Water Operations'!G40+'[1]Water Operations'!G41+'[1]Water Operations'!G46+'[1]Water Operations'!G47+'[1]Water Operations'!G48+'[1]Water Operations'!G49+'[1]Water Operations'!G51+'[1]Water Operations'!G52+'[1]Water Operations'!G53+'[1]Water Operations'!G56+'[1]Water Operations'!G57+'[1]Water Operations'!G58+'[1]Water Operations'!G59+'[1]Water Operations'!G60+'[1]Water Operations'!G61+'[1]Land Operations'!G11+'[1]Land Operations'!G12+'[1]Land Operations'!G14+'[1]Special Projects'!G10+'[1]Special Projects'!G15+'[1]Special Projects'!G16</f>
        <v>337702.73</v>
      </c>
      <c r="I15" s="3">
        <f>+'[1]Water Operations'!G11+'[1]Water Operations'!G12+'[1]Water Operations'!G13+'[1]Water Operations'!G14+'[1]Water Operations'!G17+'[1]Water Operations'!G18+'[1]Water Operations'!G19+'[1]Water Operations'!G20+'[1]Water Operations'!G37+'[1]Water Operations'!G38+'[1]Water Operations'!G39+'[1]Water Operations'!G40+'[1]Water Operations'!G41+'[1]Water Operations'!G46+'[1]Water Operations'!G47+'[1]Water Operations'!G48+'[1]Water Operations'!G51+'[1]Water Operations'!G52+'[1]Water Operations'!G53+'[1]Water Operations'!G55+'[1]Water Operations'!G56+'[1]Water Operations'!G57+'[1]Water Operations'!G58+'[1]Water Operations'!G59+'[1]Water Operations'!G60+'[1]Water Operations'!G61+'[1]Land Operations'!G11+'[1]Land Operations'!G12+'[1]Land Operations'!G14+'[1]Special Projects'!G10+'[1]Special Projects'!G15+'[1]Special Projects'!G16</f>
        <v>337702.73</v>
      </c>
      <c r="L15" s="9"/>
      <c r="M15" s="21"/>
    </row>
    <row r="16" spans="1:13" x14ac:dyDescent="0.2">
      <c r="A16" s="1"/>
      <c r="B16" s="22" t="s">
        <v>20</v>
      </c>
      <c r="C16" s="23"/>
      <c r="D16" s="23"/>
      <c r="E16" s="23">
        <f>SUM(E7:E15)</f>
        <v>983542</v>
      </c>
      <c r="F16" s="23">
        <f>SUM(F7:F15)</f>
        <v>0</v>
      </c>
      <c r="G16" s="23">
        <f>SUM(G7:G15)</f>
        <v>1074143.73</v>
      </c>
      <c r="H16" s="24"/>
      <c r="I16" s="9"/>
    </row>
    <row r="17" spans="1:13" x14ac:dyDescent="0.2">
      <c r="A17" s="1"/>
      <c r="B17" s="1"/>
      <c r="C17" s="9"/>
      <c r="E17" s="9"/>
      <c r="F17" s="9"/>
      <c r="G17" s="9"/>
      <c r="H17" s="9"/>
    </row>
    <row r="18" spans="1:13" x14ac:dyDescent="0.2">
      <c r="A18" s="1" t="s">
        <v>21</v>
      </c>
      <c r="B18" s="1"/>
      <c r="C18" s="9"/>
      <c r="E18" s="9"/>
      <c r="F18" s="9"/>
      <c r="G18" s="9"/>
      <c r="H18" s="9"/>
      <c r="I18" s="14"/>
    </row>
    <row r="19" spans="1:13" x14ac:dyDescent="0.2">
      <c r="A19" s="1"/>
      <c r="B19" s="2"/>
      <c r="C19" s="9"/>
      <c r="E19" s="9"/>
      <c r="F19" s="9"/>
      <c r="G19" s="9"/>
      <c r="H19" s="9"/>
      <c r="I19" s="14"/>
    </row>
    <row r="20" spans="1:13" x14ac:dyDescent="0.2">
      <c r="A20" s="2"/>
      <c r="B20" s="2" t="s">
        <v>22</v>
      </c>
      <c r="C20" s="9"/>
      <c r="D20" s="9"/>
      <c r="E20" s="9">
        <v>884651</v>
      </c>
      <c r="F20" s="9"/>
      <c r="G20" s="9">
        <f>+'[1]Water Operations'!G152</f>
        <v>971107.64172533341</v>
      </c>
      <c r="H20" s="9"/>
      <c r="I20" s="9"/>
      <c r="L20" s="20"/>
    </row>
    <row r="21" spans="1:13" x14ac:dyDescent="0.2">
      <c r="A21" s="2"/>
      <c r="B21" s="2" t="s">
        <v>23</v>
      </c>
      <c r="C21" s="9"/>
      <c r="D21" s="9"/>
      <c r="E21" s="9">
        <v>27950</v>
      </c>
      <c r="F21" s="9"/>
      <c r="G21" s="9">
        <f>+'[1]Land Operations'!G27</f>
        <v>28127</v>
      </c>
      <c r="H21" s="9"/>
      <c r="J21" s="15"/>
      <c r="L21" s="26"/>
    </row>
    <row r="22" spans="1:13" x14ac:dyDescent="0.2">
      <c r="A22" s="2"/>
      <c r="B22" s="11" t="s">
        <v>24</v>
      </c>
      <c r="C22" s="9"/>
      <c r="D22" s="9"/>
      <c r="E22" s="9">
        <v>70941</v>
      </c>
      <c r="F22" s="9"/>
      <c r="G22" s="9">
        <f>+'[1]Special Projects'!G53</f>
        <v>74909.30226666668</v>
      </c>
      <c r="H22" s="9"/>
    </row>
    <row r="23" spans="1:13" x14ac:dyDescent="0.2">
      <c r="A23" s="2"/>
      <c r="B23" s="2"/>
      <c r="C23" s="9"/>
      <c r="D23" s="9"/>
      <c r="E23" s="9"/>
      <c r="F23" s="9"/>
      <c r="G23" s="9"/>
      <c r="H23" s="9"/>
    </row>
    <row r="24" spans="1:13" x14ac:dyDescent="0.2">
      <c r="A24" s="2"/>
      <c r="B24" s="22" t="s">
        <v>28</v>
      </c>
      <c r="C24" s="23"/>
      <c r="D24" s="23"/>
      <c r="E24" s="23">
        <f>SUM(E20:E23)</f>
        <v>983542</v>
      </c>
      <c r="F24" s="23">
        <f>SUM(F20:F23)</f>
        <v>0</v>
      </c>
      <c r="G24" s="23">
        <f>SUM(G20:G23)</f>
        <v>1074143.9439920001</v>
      </c>
      <c r="H24" s="24"/>
      <c r="I24" s="111"/>
    </row>
    <row r="25" spans="1:13" x14ac:dyDescent="0.2">
      <c r="A25" s="2"/>
      <c r="B25" s="2"/>
      <c r="D25" s="28"/>
      <c r="E25" s="28"/>
      <c r="F25" s="29"/>
      <c r="G25" s="30"/>
      <c r="H25" s="31"/>
      <c r="I25" s="31"/>
    </row>
    <row r="26" spans="1:13" ht="15" x14ac:dyDescent="0.25">
      <c r="A26" s="5" t="s">
        <v>29</v>
      </c>
      <c r="B26" s="32"/>
      <c r="C26" s="33">
        <f>+B30-B29</f>
        <v>47245</v>
      </c>
      <c r="D26" s="13"/>
      <c r="E26" s="34"/>
      <c r="F26" s="34"/>
      <c r="G26" s="13"/>
      <c r="H26" s="13"/>
      <c r="I26" s="13"/>
    </row>
    <row r="27" spans="1:13" ht="15" x14ac:dyDescent="0.25">
      <c r="A27" s="5" t="s">
        <v>30</v>
      </c>
      <c r="B27" s="32"/>
      <c r="C27" s="35">
        <f>+C26/B29</f>
        <v>7.5293236437814756E-2</v>
      </c>
      <c r="D27" s="129"/>
      <c r="E27" s="34"/>
      <c r="F27" s="34"/>
      <c r="G27" s="13"/>
      <c r="H27" s="17"/>
      <c r="I27" s="13"/>
    </row>
    <row r="28" spans="1:13" x14ac:dyDescent="0.2">
      <c r="D28" s="17"/>
      <c r="E28" s="9"/>
      <c r="F28" s="9"/>
      <c r="G28" s="17"/>
      <c r="H28" s="17"/>
      <c r="I28" s="13"/>
    </row>
    <row r="29" spans="1:13" x14ac:dyDescent="0.2">
      <c r="A29" s="37" t="s">
        <v>438</v>
      </c>
      <c r="B29" s="16">
        <v>627480</v>
      </c>
      <c r="C29" s="38"/>
      <c r="D29" s="13"/>
      <c r="E29" s="9"/>
      <c r="F29" s="9"/>
      <c r="G29" s="13"/>
      <c r="H29" s="13"/>
      <c r="I29" s="13"/>
    </row>
    <row r="30" spans="1:13" x14ac:dyDescent="0.2">
      <c r="A30" s="37" t="s">
        <v>439</v>
      </c>
      <c r="B30" s="16">
        <f>+G7+G8</f>
        <v>674725</v>
      </c>
      <c r="C30" s="16"/>
      <c r="F30" s="9"/>
      <c r="G30" s="9"/>
      <c r="H30" s="9"/>
      <c r="I30" s="13"/>
    </row>
    <row r="31" spans="1:13" x14ac:dyDescent="0.2">
      <c r="A31" s="17"/>
      <c r="B31" s="9"/>
      <c r="F31" s="9"/>
      <c r="G31" s="17"/>
      <c r="H31" s="17"/>
      <c r="I31" s="13"/>
      <c r="L31" s="39"/>
      <c r="M31" s="9"/>
    </row>
    <row r="32" spans="1:13" x14ac:dyDescent="0.2">
      <c r="D32" s="17"/>
      <c r="E32" s="9"/>
      <c r="F32" s="9"/>
      <c r="G32" s="40"/>
      <c r="H32" s="40"/>
      <c r="I32" s="13"/>
      <c r="L32" s="13"/>
      <c r="M32" s="129"/>
    </row>
    <row r="33" spans="1:12" x14ac:dyDescent="0.2">
      <c r="D33" s="37"/>
      <c r="E33" s="9"/>
      <c r="G33" s="37"/>
      <c r="H33" s="37"/>
      <c r="I33" s="16"/>
    </row>
    <row r="34" spans="1:12" ht="15" x14ac:dyDescent="0.25">
      <c r="A34" s="41"/>
      <c r="B34" s="42"/>
      <c r="C34" s="42"/>
      <c r="G34" s="14"/>
      <c r="H34" s="14"/>
    </row>
    <row r="35" spans="1:12" ht="15" x14ac:dyDescent="0.25">
      <c r="A35" s="41"/>
      <c r="B35" s="42"/>
      <c r="C35" s="34"/>
    </row>
    <row r="36" spans="1:12" ht="14.25" x14ac:dyDescent="0.2">
      <c r="A36" s="42"/>
      <c r="B36" s="42"/>
      <c r="C36" s="34"/>
    </row>
    <row r="37" spans="1:12" ht="14.25" x14ac:dyDescent="0.2">
      <c r="A37" s="43"/>
      <c r="B37" s="170"/>
      <c r="C37" s="170"/>
    </row>
    <row r="38" spans="1:12" ht="14.25" x14ac:dyDescent="0.2">
      <c r="A38" s="43"/>
      <c r="C38" s="170"/>
      <c r="F38" s="9"/>
      <c r="G38" s="14"/>
      <c r="H38" s="14"/>
      <c r="I38" s="171"/>
    </row>
    <row r="39" spans="1:12" ht="14.25" x14ac:dyDescent="0.2">
      <c r="A39" s="43"/>
      <c r="C39" s="170"/>
      <c r="I39" s="129"/>
      <c r="L39" s="9"/>
    </row>
    <row r="40" spans="1:12" ht="14.25" x14ac:dyDescent="0.2">
      <c r="A40" s="43"/>
      <c r="C40" s="129"/>
      <c r="E40" s="172"/>
      <c r="L40" s="129"/>
    </row>
    <row r="41" spans="1:12" ht="14.25" x14ac:dyDescent="0.2">
      <c r="A41" s="42"/>
      <c r="B41" s="42"/>
      <c r="C41" s="34"/>
    </row>
    <row r="42" spans="1:12" ht="14.25" x14ac:dyDescent="0.2">
      <c r="A42" s="42"/>
      <c r="B42" s="42"/>
      <c r="C42" s="34"/>
    </row>
    <row r="43" spans="1:12" ht="14.25" x14ac:dyDescent="0.2">
      <c r="A43" s="42"/>
      <c r="B43" s="42"/>
      <c r="C43" s="42"/>
    </row>
  </sheetData>
  <mergeCells count="2">
    <mergeCell ref="D25:E25"/>
    <mergeCell ref="G25:I25"/>
  </mergeCells>
  <pageMargins left="0.7" right="0.7" top="0.75" bottom="0.75" header="0.3" footer="0.3"/>
  <pageSetup scale="85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56"/>
  <sheetViews>
    <sheetView tabSelected="1" zoomScaleNormal="100" workbookViewId="0">
      <pane ySplit="8" topLeftCell="A9" activePane="bottomLeft" state="frozen"/>
      <selection pane="bottomLeft" activeCell="H11" sqref="H11"/>
    </sheetView>
  </sheetViews>
  <sheetFormatPr defaultRowHeight="12.75" x14ac:dyDescent="0.2"/>
  <cols>
    <col min="1" max="1" width="12.85546875" style="49" customWidth="1"/>
    <col min="2" max="2" width="46.7109375" style="49" customWidth="1"/>
    <col min="3" max="6" width="13.7109375" style="49" customWidth="1"/>
    <col min="7" max="7" width="1.5703125" style="49" customWidth="1"/>
    <col min="8" max="8" width="32.85546875" style="49" customWidth="1"/>
    <col min="9" max="9" width="52.5703125" style="49" customWidth="1"/>
    <col min="10" max="16384" width="9.140625" style="49"/>
  </cols>
  <sheetData>
    <row r="1" spans="1:9" x14ac:dyDescent="0.2">
      <c r="A1" s="47" t="s">
        <v>33</v>
      </c>
      <c r="B1" s="48"/>
      <c r="C1" s="48"/>
      <c r="D1" s="48"/>
      <c r="E1" s="48"/>
      <c r="F1" s="48"/>
    </row>
    <row r="2" spans="1:9" x14ac:dyDescent="0.2">
      <c r="A2" s="50"/>
      <c r="B2" s="51"/>
    </row>
    <row r="3" spans="1:9" x14ac:dyDescent="0.2">
      <c r="A3" s="47" t="s">
        <v>34</v>
      </c>
      <c r="B3" s="48"/>
      <c r="C3" s="48"/>
      <c r="D3" s="48"/>
      <c r="E3" s="48"/>
      <c r="F3" s="48"/>
    </row>
    <row r="4" spans="1:9" ht="3" customHeight="1" x14ac:dyDescent="0.2">
      <c r="A4" s="50"/>
    </row>
    <row r="5" spans="1:9" x14ac:dyDescent="0.2">
      <c r="A5" s="47"/>
      <c r="B5" s="48" t="s">
        <v>440</v>
      </c>
      <c r="C5" s="48"/>
      <c r="D5" s="48"/>
      <c r="E5" s="48"/>
      <c r="F5" s="48"/>
    </row>
    <row r="6" spans="1:9" x14ac:dyDescent="0.2">
      <c r="A6" s="50"/>
      <c r="B6" s="65" t="s">
        <v>35</v>
      </c>
      <c r="H6" s="54" t="s">
        <v>324</v>
      </c>
    </row>
    <row r="7" spans="1:9" x14ac:dyDescent="0.2">
      <c r="A7" s="50"/>
      <c r="C7" s="54">
        <v>2022</v>
      </c>
      <c r="D7" s="54">
        <v>2022</v>
      </c>
      <c r="E7" s="54">
        <v>2022</v>
      </c>
      <c r="F7" s="54">
        <v>2023</v>
      </c>
      <c r="H7" s="54" t="s">
        <v>325</v>
      </c>
    </row>
    <row r="8" spans="1:9" ht="13.5" thickBot="1" x14ac:dyDescent="0.25">
      <c r="A8" s="56" t="s">
        <v>37</v>
      </c>
      <c r="B8" s="56" t="s">
        <v>38</v>
      </c>
      <c r="C8" s="57" t="s">
        <v>2</v>
      </c>
      <c r="D8" s="57" t="s">
        <v>152</v>
      </c>
      <c r="E8" s="57" t="s">
        <v>40</v>
      </c>
      <c r="F8" s="57" t="s">
        <v>2</v>
      </c>
      <c r="H8" s="142" t="s">
        <v>326</v>
      </c>
      <c r="I8" s="59" t="s">
        <v>41</v>
      </c>
    </row>
    <row r="9" spans="1:9" x14ac:dyDescent="0.2">
      <c r="A9" s="143" t="s">
        <v>5</v>
      </c>
      <c r="B9" s="144"/>
      <c r="C9" s="145"/>
      <c r="D9" s="145"/>
      <c r="E9" s="145"/>
      <c r="F9" s="145"/>
      <c r="H9" s="65" t="str">
        <f>IF(OR(F9&gt;=5000,F9&lt;=-5000),"COMMENT REQUIRED","")</f>
        <v/>
      </c>
      <c r="I9" s="146"/>
    </row>
    <row r="10" spans="1:9" x14ac:dyDescent="0.2">
      <c r="A10" s="61"/>
      <c r="B10" s="61"/>
      <c r="C10" s="173"/>
      <c r="D10" s="173"/>
      <c r="E10" s="173"/>
      <c r="F10" s="173"/>
      <c r="H10" s="66"/>
    </row>
    <row r="11" spans="1:9" x14ac:dyDescent="0.2">
      <c r="A11" s="68" t="s">
        <v>441</v>
      </c>
      <c r="B11" s="61" t="s">
        <v>442</v>
      </c>
      <c r="C11" s="62">
        <f>VLOOKUP(A11,'[1]2013 WORKSHEET'!$A$1:$E$1234,3,FALSE)</f>
        <v>59500</v>
      </c>
      <c r="D11" s="70">
        <f>VLOOKUP(A11,'[1]2012 Actuals'!$A$1:$L$1231,9,FALSE)</f>
        <v>58739.68</v>
      </c>
      <c r="E11" s="62">
        <v>59500</v>
      </c>
      <c r="F11" s="173">
        <v>34500</v>
      </c>
      <c r="H11" s="174"/>
    </row>
    <row r="12" spans="1:9" x14ac:dyDescent="0.2">
      <c r="A12" s="68"/>
      <c r="B12" s="61" t="s">
        <v>443</v>
      </c>
      <c r="C12" s="62">
        <v>33087</v>
      </c>
      <c r="D12" s="70">
        <v>32664.2</v>
      </c>
      <c r="E12" s="62">
        <v>33087</v>
      </c>
      <c r="F12" s="173">
        <v>32942</v>
      </c>
      <c r="H12" s="174"/>
      <c r="I12" s="98"/>
    </row>
    <row r="13" spans="1:9" x14ac:dyDescent="0.2">
      <c r="A13" s="68"/>
      <c r="B13" s="61" t="s">
        <v>444</v>
      </c>
      <c r="C13" s="62">
        <v>25000</v>
      </c>
      <c r="D13" s="70">
        <v>24680.54</v>
      </c>
      <c r="E13" s="62">
        <v>25000</v>
      </c>
      <c r="F13" s="173">
        <v>25000</v>
      </c>
      <c r="H13" s="174"/>
      <c r="I13" s="98"/>
    </row>
    <row r="14" spans="1:9" x14ac:dyDescent="0.2">
      <c r="A14" s="68"/>
      <c r="B14" s="68" t="s">
        <v>445</v>
      </c>
      <c r="C14" s="62">
        <v>50000</v>
      </c>
      <c r="D14" s="62"/>
      <c r="E14" s="62">
        <v>50000</v>
      </c>
      <c r="F14" s="173">
        <v>149329</v>
      </c>
      <c r="H14" s="174" t="s">
        <v>446</v>
      </c>
      <c r="I14" s="78"/>
    </row>
    <row r="15" spans="1:9" x14ac:dyDescent="0.2">
      <c r="A15" s="68"/>
      <c r="B15" s="68" t="s">
        <v>447</v>
      </c>
      <c r="C15" s="62"/>
      <c r="D15" s="62"/>
      <c r="E15" s="62"/>
      <c r="F15" s="173"/>
      <c r="H15" s="174"/>
      <c r="I15" s="78"/>
    </row>
    <row r="16" spans="1:9" x14ac:dyDescent="0.2">
      <c r="A16" s="68" t="s">
        <v>56</v>
      </c>
      <c r="B16" s="68" t="s">
        <v>57</v>
      </c>
      <c r="C16" s="62">
        <f>VLOOKUP(A16,'[1]2013 WORKSHEET'!$A$1:$E$1234,3,FALSE)</f>
        <v>75000</v>
      </c>
      <c r="D16" s="70">
        <f>VLOOKUP(A16,'[1]2012 Actuals'!$A$1:$L$1231,9,FALSE)</f>
        <v>21000</v>
      </c>
      <c r="E16" s="62">
        <v>75000</v>
      </c>
      <c r="F16" s="173">
        <v>24500</v>
      </c>
      <c r="H16" s="66" t="s">
        <v>448</v>
      </c>
      <c r="I16" s="78"/>
    </row>
    <row r="17" spans="1:9" x14ac:dyDescent="0.2">
      <c r="A17" s="68"/>
      <c r="B17" s="68" t="s">
        <v>449</v>
      </c>
      <c r="C17" s="62"/>
      <c r="D17" s="70"/>
      <c r="E17" s="62"/>
      <c r="F17" s="173">
        <v>62543</v>
      </c>
      <c r="H17" s="66" t="s">
        <v>450</v>
      </c>
      <c r="I17" s="78"/>
    </row>
    <row r="18" spans="1:9" x14ac:dyDescent="0.2">
      <c r="A18" s="68"/>
      <c r="B18" s="68" t="s">
        <v>451</v>
      </c>
      <c r="C18" s="62"/>
      <c r="D18" s="70"/>
      <c r="E18" s="62"/>
      <c r="F18" s="173">
        <v>86786</v>
      </c>
      <c r="H18" s="66" t="s">
        <v>450</v>
      </c>
      <c r="I18" s="78"/>
    </row>
    <row r="19" spans="1:9" x14ac:dyDescent="0.2">
      <c r="A19" s="61" t="s">
        <v>58</v>
      </c>
      <c r="B19" s="77" t="s">
        <v>452</v>
      </c>
      <c r="C19" s="62">
        <f>VLOOKUP(A19,'[1]2013 WORKSHEET'!$A$1:$E$1234,3,FALSE)</f>
        <v>0</v>
      </c>
      <c r="D19" s="62"/>
      <c r="E19" s="62"/>
      <c r="F19" s="173">
        <v>5000</v>
      </c>
      <c r="H19" s="66" t="s">
        <v>453</v>
      </c>
      <c r="I19" s="78"/>
    </row>
    <row r="20" spans="1:9" ht="13.5" thickBot="1" x14ac:dyDescent="0.25">
      <c r="B20" s="99" t="s">
        <v>454</v>
      </c>
      <c r="C20" s="175">
        <f>SUBTOTAL(109,C10:C19)</f>
        <v>242587</v>
      </c>
      <c r="D20" s="175">
        <f>SUM(D11:D19)</f>
        <v>137084.42000000001</v>
      </c>
      <c r="E20" s="175">
        <f>SUM(E11:E19)</f>
        <v>242587</v>
      </c>
      <c r="F20" s="175">
        <f>SUM(F11:F19)</f>
        <v>420600</v>
      </c>
      <c r="H20" s="78"/>
    </row>
    <row r="21" spans="1:9" ht="14.25" thickTop="1" thickBot="1" x14ac:dyDescent="0.25">
      <c r="B21" s="99" t="s">
        <v>455</v>
      </c>
      <c r="C21" s="176">
        <f>SUM(C42)</f>
        <v>242587</v>
      </c>
      <c r="D21" s="176">
        <f>SUM(D42)</f>
        <v>83601.8</v>
      </c>
      <c r="E21" s="176">
        <f>+E42</f>
        <v>241404</v>
      </c>
      <c r="F21" s="176">
        <f>SUM(F42)</f>
        <v>420600</v>
      </c>
      <c r="H21" s="78">
        <f>+F21-F20</f>
        <v>0</v>
      </c>
    </row>
    <row r="22" spans="1:9" ht="16.5" thickTop="1" thickBot="1" x14ac:dyDescent="0.3">
      <c r="B22" s="161"/>
      <c r="C22" s="177"/>
      <c r="D22" s="177"/>
      <c r="E22" s="177"/>
      <c r="F22" s="177"/>
      <c r="I22" s="78"/>
    </row>
    <row r="23" spans="1:9" ht="15.75" thickTop="1" x14ac:dyDescent="0.25">
      <c r="A23" s="50"/>
      <c r="B23" s="178"/>
      <c r="C23" s="178"/>
      <c r="D23" s="178"/>
      <c r="E23" s="178"/>
      <c r="F23" s="178"/>
      <c r="H23" s="78"/>
    </row>
    <row r="24" spans="1:9" ht="15" x14ac:dyDescent="0.25">
      <c r="A24" s="50" t="s">
        <v>456</v>
      </c>
      <c r="B24" s="178"/>
      <c r="C24" s="178"/>
      <c r="D24" s="178"/>
      <c r="E24" s="178"/>
      <c r="F24" s="178"/>
    </row>
    <row r="25" spans="1:9" x14ac:dyDescent="0.2">
      <c r="A25" s="61"/>
      <c r="B25" s="61" t="s">
        <v>457</v>
      </c>
      <c r="C25" s="173"/>
      <c r="D25" s="62"/>
      <c r="E25" s="62"/>
      <c r="F25" s="173"/>
      <c r="H25" s="66"/>
    </row>
    <row r="26" spans="1:9" x14ac:dyDescent="0.2">
      <c r="A26" s="61" t="s">
        <v>458</v>
      </c>
      <c r="B26" s="61" t="s">
        <v>459</v>
      </c>
      <c r="C26" s="173"/>
      <c r="D26" s="62">
        <v>18316.900000000001</v>
      </c>
      <c r="E26" s="62">
        <v>18317</v>
      </c>
      <c r="F26" s="173"/>
      <c r="H26" s="66" t="s">
        <v>460</v>
      </c>
    </row>
    <row r="27" spans="1:9" x14ac:dyDescent="0.2">
      <c r="A27" s="61"/>
      <c r="B27" s="61" t="s">
        <v>461</v>
      </c>
      <c r="C27" s="173">
        <v>33087</v>
      </c>
      <c r="D27" s="62">
        <v>31590</v>
      </c>
      <c r="E27" s="62">
        <v>33087</v>
      </c>
      <c r="F27" s="179">
        <v>32942</v>
      </c>
      <c r="H27" s="65"/>
    </row>
    <row r="28" spans="1:9" x14ac:dyDescent="0.2">
      <c r="A28" s="61"/>
      <c r="B28" s="61" t="s">
        <v>462</v>
      </c>
      <c r="C28" s="173"/>
      <c r="D28" s="62"/>
      <c r="E28" s="62"/>
      <c r="F28" s="179">
        <v>25000</v>
      </c>
      <c r="H28" s="65"/>
    </row>
    <row r="29" spans="1:9" x14ac:dyDescent="0.2">
      <c r="A29" s="61"/>
      <c r="B29" s="61" t="s">
        <v>463</v>
      </c>
      <c r="C29" s="173">
        <v>150000</v>
      </c>
      <c r="D29" s="62"/>
      <c r="E29" s="62">
        <v>150000</v>
      </c>
      <c r="F29" s="179"/>
      <c r="H29" s="66"/>
    </row>
    <row r="30" spans="1:9" x14ac:dyDescent="0.2">
      <c r="A30" s="61"/>
      <c r="B30" s="61" t="s">
        <v>464</v>
      </c>
      <c r="C30" s="173"/>
      <c r="D30" s="62"/>
      <c r="E30" s="62"/>
      <c r="F30" s="179">
        <v>45000</v>
      </c>
      <c r="H30" s="66"/>
    </row>
    <row r="31" spans="1:9" x14ac:dyDescent="0.2">
      <c r="A31" s="61"/>
      <c r="B31" s="61" t="s">
        <v>465</v>
      </c>
      <c r="C31" s="173"/>
      <c r="D31" s="62"/>
      <c r="E31" s="62"/>
      <c r="F31" s="179">
        <v>4000</v>
      </c>
      <c r="H31" s="65"/>
    </row>
    <row r="32" spans="1:9" x14ac:dyDescent="0.2">
      <c r="A32" s="61"/>
      <c r="B32" s="77" t="s">
        <v>466</v>
      </c>
      <c r="C32" s="179">
        <v>7500</v>
      </c>
      <c r="D32" s="62"/>
      <c r="E32" s="62">
        <v>0</v>
      </c>
      <c r="F32" s="173">
        <v>5000</v>
      </c>
      <c r="H32" s="66"/>
    </row>
    <row r="33" spans="1:9" x14ac:dyDescent="0.2">
      <c r="A33" s="61"/>
      <c r="B33" s="77" t="s">
        <v>467</v>
      </c>
      <c r="C33" s="173"/>
      <c r="D33" s="70"/>
      <c r="E33" s="70"/>
      <c r="F33" s="173"/>
      <c r="H33" s="66"/>
      <c r="I33" s="78"/>
    </row>
    <row r="34" spans="1:9" x14ac:dyDescent="0.2">
      <c r="A34" s="61"/>
      <c r="B34" s="77" t="s">
        <v>468</v>
      </c>
      <c r="C34" s="173"/>
      <c r="D34" s="70"/>
      <c r="E34" s="70"/>
      <c r="F34" s="173"/>
      <c r="H34" s="66"/>
    </row>
    <row r="35" spans="1:9" x14ac:dyDescent="0.2">
      <c r="A35" s="61"/>
      <c r="B35" s="77" t="s">
        <v>469</v>
      </c>
      <c r="C35" s="173"/>
      <c r="D35" s="62">
        <v>0</v>
      </c>
      <c r="E35" s="62"/>
      <c r="F35" s="173"/>
      <c r="H35" s="66"/>
    </row>
    <row r="36" spans="1:9" x14ac:dyDescent="0.2">
      <c r="A36" s="61"/>
      <c r="B36" s="77" t="s">
        <v>470</v>
      </c>
      <c r="C36" s="173">
        <v>52000</v>
      </c>
      <c r="D36" s="62">
        <v>33694.9</v>
      </c>
      <c r="E36" s="62">
        <v>40000</v>
      </c>
      <c r="F36" s="173"/>
      <c r="H36" s="66"/>
    </row>
    <row r="37" spans="1:9" x14ac:dyDescent="0.2">
      <c r="A37" s="61"/>
      <c r="B37" s="77" t="s">
        <v>471</v>
      </c>
      <c r="C37" s="173"/>
      <c r="D37" s="62"/>
      <c r="E37" s="62"/>
      <c r="F37" s="173">
        <v>173573</v>
      </c>
      <c r="H37" s="66"/>
    </row>
    <row r="38" spans="1:9" x14ac:dyDescent="0.2">
      <c r="A38" s="61"/>
      <c r="B38" s="77" t="s">
        <v>472</v>
      </c>
      <c r="C38" s="173"/>
      <c r="D38" s="62"/>
      <c r="E38" s="62"/>
      <c r="F38" s="173">
        <v>125085</v>
      </c>
      <c r="H38" s="66"/>
    </row>
    <row r="39" spans="1:9" x14ac:dyDescent="0.2">
      <c r="A39" s="61"/>
      <c r="B39" s="77" t="s">
        <v>473</v>
      </c>
      <c r="C39" s="173"/>
      <c r="D39" s="62"/>
      <c r="E39" s="62"/>
      <c r="F39" s="173">
        <v>10000</v>
      </c>
      <c r="H39" s="66" t="s">
        <v>474</v>
      </c>
    </row>
    <row r="40" spans="1:9" x14ac:dyDescent="0.2">
      <c r="A40" s="61"/>
      <c r="B40" s="77" t="s">
        <v>475</v>
      </c>
      <c r="C40" s="173"/>
      <c r="D40" s="62"/>
      <c r="E40" s="62"/>
      <c r="F40" s="173"/>
      <c r="H40" s="66"/>
    </row>
    <row r="41" spans="1:9" ht="15" x14ac:dyDescent="0.25">
      <c r="A41" s="61" t="s">
        <v>476</v>
      </c>
      <c r="B41" s="77" t="s">
        <v>477</v>
      </c>
      <c r="C41" s="173">
        <v>0</v>
      </c>
      <c r="D41" s="62">
        <f>VLOOKUP(A41,'[1]2012 Actuals'!$A$1:$L$1231,9,FALSE)</f>
        <v>0</v>
      </c>
      <c r="E41" s="62">
        <v>0</v>
      </c>
      <c r="F41" s="178"/>
      <c r="H41" s="66"/>
      <c r="I41" s="78"/>
    </row>
    <row r="42" spans="1:9" ht="13.5" thickBot="1" x14ac:dyDescent="0.25">
      <c r="A42" s="65"/>
      <c r="B42" s="154" t="s">
        <v>455</v>
      </c>
      <c r="C42" s="180">
        <f>SUBTOTAL(109,C25:C41)</f>
        <v>242587</v>
      </c>
      <c r="D42" s="180">
        <f>SUBTOTAL(109,D25:D41)</f>
        <v>83601.8</v>
      </c>
      <c r="E42" s="180">
        <f>SUM(E25:E41)</f>
        <v>241404</v>
      </c>
      <c r="F42" s="180">
        <f>SUBTOTAL(109,F25:F41)</f>
        <v>420600</v>
      </c>
      <c r="H42" s="78"/>
      <c r="I42" s="78"/>
    </row>
    <row r="43" spans="1:9" ht="13.5" thickTop="1" x14ac:dyDescent="0.2">
      <c r="H43" s="78"/>
    </row>
    <row r="44" spans="1:9" x14ac:dyDescent="0.2">
      <c r="H44" s="66"/>
    </row>
    <row r="45" spans="1:9" x14ac:dyDescent="0.2">
      <c r="C45" s="78"/>
      <c r="F45" s="78"/>
      <c r="H45" s="78"/>
      <c r="I45" s="65"/>
    </row>
    <row r="46" spans="1:9" x14ac:dyDescent="0.2">
      <c r="C46" s="78"/>
    </row>
    <row r="56" spans="8:8" x14ac:dyDescent="0.2">
      <c r="H56" s="78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H34" sqref="H34"/>
    </sheetView>
  </sheetViews>
  <sheetFormatPr defaultRowHeight="12.75" x14ac:dyDescent="0.2"/>
  <cols>
    <col min="1" max="1" width="15.28515625" style="3" customWidth="1"/>
    <col min="2" max="2" width="33.42578125" style="3" customWidth="1"/>
    <col min="3" max="3" width="15" style="3" bestFit="1" customWidth="1"/>
    <col min="4" max="4" width="14.140625" style="3" customWidth="1"/>
    <col min="5" max="5" width="14" style="3" bestFit="1" customWidth="1"/>
    <col min="6" max="6" width="12.28515625" style="3" hidden="1" customWidth="1"/>
    <col min="7" max="7" width="12.7109375" style="3" customWidth="1"/>
    <col min="8" max="8" width="11.85546875" style="3" customWidth="1"/>
    <col min="9" max="10" width="9.140625" style="3"/>
    <col min="11" max="11" width="11.42578125" style="3" customWidth="1"/>
    <col min="12" max="16384" width="9.140625" style="3"/>
  </cols>
  <sheetData>
    <row r="1" spans="1:12" x14ac:dyDescent="0.2">
      <c r="A1" s="1" t="s">
        <v>478</v>
      </c>
      <c r="B1" s="2"/>
    </row>
    <row r="2" spans="1:12" x14ac:dyDescent="0.2">
      <c r="A2" s="1"/>
      <c r="B2" s="2"/>
    </row>
    <row r="3" spans="1:12" x14ac:dyDescent="0.2">
      <c r="A3" s="1"/>
      <c r="B3" s="2"/>
    </row>
    <row r="4" spans="1:12" ht="15" x14ac:dyDescent="0.25">
      <c r="A4" s="5"/>
      <c r="B4" s="1"/>
      <c r="C4" s="6"/>
      <c r="D4" s="6"/>
      <c r="E4" s="6">
        <v>2022</v>
      </c>
      <c r="F4" s="6">
        <v>2016</v>
      </c>
      <c r="G4" s="6">
        <v>2023</v>
      </c>
    </row>
    <row r="5" spans="1:12" x14ac:dyDescent="0.2">
      <c r="A5" s="1" t="s">
        <v>1</v>
      </c>
      <c r="B5" s="1"/>
      <c r="C5" s="7"/>
      <c r="D5" s="7"/>
      <c r="E5" s="7" t="s">
        <v>2</v>
      </c>
      <c r="F5" s="7" t="s">
        <v>3</v>
      </c>
      <c r="G5" s="7" t="s">
        <v>4</v>
      </c>
    </row>
    <row r="6" spans="1:12" x14ac:dyDescent="0.2">
      <c r="A6" s="1" t="s">
        <v>5</v>
      </c>
      <c r="B6" s="2"/>
    </row>
    <row r="7" spans="1:12" x14ac:dyDescent="0.2">
      <c r="A7" s="2"/>
      <c r="B7" s="2" t="s">
        <v>437</v>
      </c>
      <c r="C7" s="9"/>
      <c r="D7" s="9"/>
      <c r="E7" s="9">
        <v>117587</v>
      </c>
      <c r="F7" s="9"/>
      <c r="G7" s="9">
        <f>+'[1]capital '!F11+'[1]capital '!F12+'[1]capital '!F13</f>
        <v>92442</v>
      </c>
      <c r="H7" s="3">
        <f>+'[1]capital '!F11+'[1]capital '!F12+'[1]capital '!F13</f>
        <v>92442</v>
      </c>
    </row>
    <row r="8" spans="1:12" x14ac:dyDescent="0.2">
      <c r="A8" s="1"/>
      <c r="B8" s="2" t="s">
        <v>479</v>
      </c>
      <c r="C8" s="9"/>
      <c r="D8" s="9"/>
      <c r="E8" s="9">
        <v>75000</v>
      </c>
      <c r="F8" s="9"/>
      <c r="G8" s="9">
        <f>+'[1]capital '!F16</f>
        <v>24500</v>
      </c>
    </row>
    <row r="9" spans="1:12" x14ac:dyDescent="0.2">
      <c r="A9" s="1"/>
      <c r="B9" s="2" t="s">
        <v>480</v>
      </c>
      <c r="C9" s="9"/>
      <c r="D9" s="9"/>
      <c r="E9" s="9"/>
      <c r="F9" s="9"/>
      <c r="G9" s="9">
        <f>+'[1]capital '!F17+'[1]capital '!F18</f>
        <v>149329</v>
      </c>
    </row>
    <row r="10" spans="1:12" x14ac:dyDescent="0.2">
      <c r="A10" s="1"/>
      <c r="B10" s="2" t="s">
        <v>19</v>
      </c>
      <c r="C10" s="9"/>
      <c r="D10" s="9"/>
      <c r="E10" s="9">
        <v>50000</v>
      </c>
      <c r="F10" s="9"/>
      <c r="G10" s="9">
        <f>+'[1]capital '!F15+'[1]capital '!F14+'[1]capital '!F19</f>
        <v>154329</v>
      </c>
      <c r="I10" s="3">
        <f>+'[1]Water Operations'!G11+'[1]Water Operations'!G12+'[1]Water Operations'!G13+'[1]Water Operations'!G14+'[1]Water Operations'!G17+'[1]Water Operations'!G18+'[1]Water Operations'!G19+'[1]Water Operations'!G20+'[1]Water Operations'!G37+'[1]Water Operations'!G38+'[1]Water Operations'!G39+'[1]Water Operations'!G40+'[1]Water Operations'!F41+'[1]Water Operations'!G46+'[1]Water Operations'!G47+'[1]Water Operations'!G48+'[1]Water Operations'!G51+'[1]Water Operations'!G52+'[1]Water Operations'!G53+'[1]Water Operations'!G56+'[1]Water Operations'!G57+'[1]Water Operations'!G59+'[1]Water Operations'!G61+'[1]Land Operations'!G11+'[1]Land Operations'!G12+'[1]Land Operations'!G14+'[1]Land Operations'!G15+'[1]Special Projects'!G10+'[1]Special Projects'!G13+'[1]Special Projects'!G15+'[1]Special Projects'!G16</f>
        <v>341606.73</v>
      </c>
      <c r="K10" s="9"/>
      <c r="L10" s="17"/>
    </row>
    <row r="11" spans="1:12" x14ac:dyDescent="0.2">
      <c r="A11" s="1"/>
      <c r="B11" s="2" t="s">
        <v>15</v>
      </c>
      <c r="C11" s="9"/>
      <c r="D11" s="9"/>
      <c r="E11" s="9"/>
      <c r="F11" s="9"/>
      <c r="G11" s="9"/>
      <c r="K11" s="9"/>
      <c r="L11" s="17"/>
    </row>
    <row r="12" spans="1:12" x14ac:dyDescent="0.2">
      <c r="A12" s="1"/>
      <c r="B12" s="22" t="s">
        <v>20</v>
      </c>
      <c r="C12" s="23"/>
      <c r="D12" s="23"/>
      <c r="E12" s="23">
        <f>SUM(E7:E11)</f>
        <v>242587</v>
      </c>
      <c r="F12" s="23">
        <f>SUM(F7:F11)</f>
        <v>0</v>
      </c>
      <c r="G12" s="23">
        <f>SUM(G7:G11)</f>
        <v>420600</v>
      </c>
      <c r="H12" s="9"/>
    </row>
    <row r="13" spans="1:12" x14ac:dyDescent="0.2">
      <c r="A13" s="1"/>
      <c r="B13" s="1"/>
      <c r="C13" s="9"/>
      <c r="E13" s="9"/>
      <c r="F13" s="9"/>
      <c r="G13" s="9"/>
    </row>
    <row r="14" spans="1:12" x14ac:dyDescent="0.2">
      <c r="A14" s="1" t="s">
        <v>21</v>
      </c>
      <c r="B14" s="1"/>
      <c r="C14" s="9"/>
      <c r="E14" s="9"/>
      <c r="F14" s="9"/>
      <c r="G14" s="9"/>
    </row>
    <row r="15" spans="1:12" x14ac:dyDescent="0.2">
      <c r="A15" s="2"/>
      <c r="B15" s="2" t="s">
        <v>481</v>
      </c>
      <c r="C15" s="9"/>
      <c r="D15" s="9"/>
      <c r="E15" s="9"/>
      <c r="F15" s="9"/>
      <c r="G15" s="9"/>
    </row>
    <row r="16" spans="1:12" x14ac:dyDescent="0.2">
      <c r="A16" s="2"/>
      <c r="B16" s="2" t="s">
        <v>482</v>
      </c>
      <c r="C16" s="9"/>
      <c r="D16" s="9"/>
      <c r="E16" s="9">
        <v>33087</v>
      </c>
      <c r="F16" s="9"/>
      <c r="G16" s="9">
        <f>+'[1]capital '!F27</f>
        <v>32942</v>
      </c>
    </row>
    <row r="17" spans="1:10" x14ac:dyDescent="0.2">
      <c r="A17" s="2"/>
      <c r="B17" s="2" t="s">
        <v>483</v>
      </c>
      <c r="C17" s="9"/>
      <c r="D17" s="9"/>
      <c r="E17" s="9"/>
      <c r="F17" s="9"/>
      <c r="G17" s="9">
        <f>+'[1]capital '!F28</f>
        <v>25000</v>
      </c>
    </row>
    <row r="18" spans="1:10" x14ac:dyDescent="0.2">
      <c r="A18" s="2"/>
      <c r="B18" s="2" t="s">
        <v>480</v>
      </c>
      <c r="C18" s="9"/>
      <c r="D18" s="9"/>
      <c r="E18" s="9">
        <v>0</v>
      </c>
      <c r="F18" s="9"/>
      <c r="G18" s="9">
        <f>+'[1]capital '!F37+'[1]capital '!F38</f>
        <v>298658</v>
      </c>
    </row>
    <row r="19" spans="1:10" x14ac:dyDescent="0.2">
      <c r="A19" s="2"/>
      <c r="B19" s="2" t="s">
        <v>484</v>
      </c>
      <c r="C19" s="9"/>
      <c r="D19" s="9"/>
      <c r="E19" s="9">
        <v>150000</v>
      </c>
      <c r="F19" s="9"/>
      <c r="G19" s="9">
        <f>+'[1]capital '!F31+'[1]capital '!F30</f>
        <v>49000</v>
      </c>
      <c r="H19" s="17" t="s">
        <v>485</v>
      </c>
    </row>
    <row r="20" spans="1:10" x14ac:dyDescent="0.2">
      <c r="A20" s="2"/>
      <c r="B20" s="2" t="s">
        <v>486</v>
      </c>
      <c r="C20" s="9"/>
      <c r="D20" s="9"/>
      <c r="E20" s="9"/>
      <c r="F20" s="9"/>
      <c r="G20" s="9">
        <v>0</v>
      </c>
      <c r="H20" s="17"/>
    </row>
    <row r="21" spans="1:10" x14ac:dyDescent="0.2">
      <c r="A21" s="2"/>
      <c r="B21" s="2" t="s">
        <v>487</v>
      </c>
      <c r="C21" s="9"/>
      <c r="D21" s="9"/>
      <c r="E21" s="9"/>
      <c r="F21" s="9"/>
      <c r="G21" s="9">
        <f>+'[1]capital '!F40</f>
        <v>0</v>
      </c>
      <c r="H21" s="17"/>
    </row>
    <row r="22" spans="1:10" x14ac:dyDescent="0.2">
      <c r="A22" s="2"/>
      <c r="B22" s="2" t="s">
        <v>488</v>
      </c>
      <c r="C22" s="9"/>
      <c r="D22" s="9"/>
      <c r="E22" s="9"/>
      <c r="F22" s="9"/>
      <c r="G22" s="9">
        <f>+'[1]capital '!F39</f>
        <v>10000</v>
      </c>
      <c r="H22" s="17"/>
    </row>
    <row r="23" spans="1:10" x14ac:dyDescent="0.2">
      <c r="A23" s="2"/>
      <c r="B23" s="2" t="s">
        <v>489</v>
      </c>
      <c r="C23" s="9"/>
      <c r="D23" s="9"/>
      <c r="E23" s="9">
        <v>52000</v>
      </c>
      <c r="F23" s="9"/>
      <c r="G23" s="9"/>
      <c r="H23" s="17"/>
    </row>
    <row r="24" spans="1:10" x14ac:dyDescent="0.2">
      <c r="A24" s="2"/>
      <c r="B24" s="2" t="s">
        <v>490</v>
      </c>
      <c r="C24" s="9"/>
      <c r="D24" s="9"/>
      <c r="E24" s="9">
        <v>7500</v>
      </c>
      <c r="F24" s="9"/>
      <c r="G24" s="9">
        <f>+'[1]capital '!F32</f>
        <v>5000</v>
      </c>
      <c r="H24" s="17"/>
    </row>
    <row r="25" spans="1:10" ht="12.75" hidden="1" customHeight="1" x14ac:dyDescent="0.2">
      <c r="A25" s="2"/>
      <c r="B25" s="2" t="s">
        <v>491</v>
      </c>
      <c r="C25" s="9"/>
      <c r="D25" s="9"/>
      <c r="E25" s="9"/>
      <c r="F25" s="9"/>
      <c r="G25" s="9"/>
    </row>
    <row r="26" spans="1:10" ht="12.75" hidden="1" customHeight="1" x14ac:dyDescent="0.2">
      <c r="A26" s="2"/>
      <c r="B26" s="2" t="s">
        <v>492</v>
      </c>
      <c r="C26" s="9"/>
      <c r="D26" s="9"/>
      <c r="E26" s="9"/>
      <c r="F26" s="9"/>
      <c r="G26" s="9"/>
      <c r="J26" s="9"/>
    </row>
    <row r="27" spans="1:10" x14ac:dyDescent="0.2">
      <c r="A27" s="2"/>
      <c r="B27" s="22" t="s">
        <v>28</v>
      </c>
      <c r="C27" s="23"/>
      <c r="D27" s="23"/>
      <c r="E27" s="23">
        <f>SUM(E15:E26)</f>
        <v>242587</v>
      </c>
      <c r="F27" s="23">
        <f>SUM(F15:F26)</f>
        <v>0</v>
      </c>
      <c r="G27" s="23">
        <f>SUM(G15:G26)</f>
        <v>420600</v>
      </c>
      <c r="H27" s="181">
        <f>+G12-G27</f>
        <v>0</v>
      </c>
    </row>
    <row r="28" spans="1:10" x14ac:dyDescent="0.2">
      <c r="A28" s="2"/>
      <c r="B28" s="2"/>
      <c r="D28" s="28"/>
      <c r="E28" s="28"/>
      <c r="F28" s="29"/>
      <c r="G28" s="30"/>
      <c r="H28" s="31"/>
    </row>
    <row r="29" spans="1:10" ht="15" x14ac:dyDescent="0.25">
      <c r="A29" s="5" t="s">
        <v>29</v>
      </c>
      <c r="B29" s="32"/>
      <c r="C29" s="33">
        <f>+G7-B32</f>
        <v>-25145</v>
      </c>
      <c r="D29" s="13"/>
      <c r="E29" s="34"/>
      <c r="F29" s="34"/>
      <c r="G29" s="17"/>
      <c r="H29" s="13"/>
    </row>
    <row r="30" spans="1:10" ht="15" x14ac:dyDescent="0.25">
      <c r="A30" s="5" t="s">
        <v>30</v>
      </c>
      <c r="B30" s="32"/>
      <c r="C30" s="35">
        <f>+C29/B32</f>
        <v>-0.21384166617058009</v>
      </c>
      <c r="D30" s="129"/>
      <c r="E30" s="34"/>
      <c r="F30" s="34"/>
      <c r="G30" s="17"/>
      <c r="H30" s="13"/>
    </row>
    <row r="31" spans="1:10" x14ac:dyDescent="0.2">
      <c r="D31" s="17"/>
      <c r="E31" s="9"/>
      <c r="F31" s="9"/>
      <c r="G31" s="17"/>
      <c r="H31" s="13"/>
    </row>
    <row r="32" spans="1:10" x14ac:dyDescent="0.2">
      <c r="A32" s="37" t="s">
        <v>438</v>
      </c>
      <c r="B32" s="16">
        <f>+E7</f>
        <v>117587</v>
      </c>
      <c r="C32" s="38"/>
      <c r="D32" s="13"/>
      <c r="E32" s="9"/>
      <c r="F32" s="9"/>
      <c r="G32" s="13"/>
      <c r="H32" s="13"/>
    </row>
    <row r="33" spans="1:12" x14ac:dyDescent="0.2">
      <c r="A33" s="37" t="s">
        <v>439</v>
      </c>
      <c r="B33" s="16">
        <f>+G7</f>
        <v>92442</v>
      </c>
      <c r="C33" s="16"/>
      <c r="F33" s="9"/>
      <c r="G33" s="9"/>
      <c r="H33" s="13"/>
    </row>
    <row r="34" spans="1:12" x14ac:dyDescent="0.2">
      <c r="A34" s="17"/>
      <c r="B34" s="9"/>
      <c r="F34" s="9"/>
      <c r="G34" s="17"/>
      <c r="H34" s="13"/>
      <c r="K34" s="39"/>
      <c r="L34" s="9"/>
    </row>
    <row r="35" spans="1:12" x14ac:dyDescent="0.2">
      <c r="C35" s="9"/>
      <c r="D35" s="17"/>
      <c r="E35" s="9"/>
      <c r="F35" s="9"/>
      <c r="G35" s="40"/>
      <c r="H35" s="13"/>
      <c r="K35" s="13"/>
      <c r="L35" s="129"/>
    </row>
    <row r="36" spans="1:12" x14ac:dyDescent="0.2">
      <c r="D36" s="37"/>
      <c r="E36" s="9"/>
      <c r="G36" s="37"/>
      <c r="H36" s="16"/>
    </row>
    <row r="37" spans="1:12" ht="15" x14ac:dyDescent="0.25">
      <c r="A37" s="41"/>
      <c r="B37" s="42"/>
      <c r="C37" s="42"/>
      <c r="G37" s="14"/>
    </row>
    <row r="38" spans="1:12" ht="15" x14ac:dyDescent="0.25">
      <c r="A38" s="41"/>
      <c r="B38" s="42"/>
      <c r="C38" s="34"/>
    </row>
    <row r="39" spans="1:12" ht="14.25" x14ac:dyDescent="0.2">
      <c r="A39" s="42"/>
      <c r="B39" s="42"/>
      <c r="C39" s="34"/>
    </row>
    <row r="40" spans="1:12" ht="14.25" x14ac:dyDescent="0.2">
      <c r="A40" s="43"/>
      <c r="B40" s="170"/>
      <c r="C40" s="170"/>
    </row>
    <row r="41" spans="1:12" ht="14.25" x14ac:dyDescent="0.2">
      <c r="A41" s="43"/>
      <c r="B41" s="20"/>
      <c r="C41" s="170"/>
      <c r="F41" s="9"/>
      <c r="G41" s="14"/>
    </row>
    <row r="42" spans="1:12" ht="14.25" x14ac:dyDescent="0.2">
      <c r="A42" s="43"/>
      <c r="B42" s="20"/>
      <c r="C42" s="170"/>
      <c r="E42" s="9"/>
      <c r="K42" s="9"/>
    </row>
    <row r="43" spans="1:12" ht="14.25" x14ac:dyDescent="0.2">
      <c r="A43" s="43"/>
      <c r="B43" s="20"/>
      <c r="C43" s="182"/>
      <c r="E43" s="172"/>
      <c r="K43" s="129"/>
    </row>
    <row r="44" spans="1:12" ht="14.25" x14ac:dyDescent="0.2">
      <c r="A44" s="42"/>
      <c r="B44" s="182"/>
      <c r="C44" s="34"/>
    </row>
    <row r="45" spans="1:12" ht="14.25" x14ac:dyDescent="0.2">
      <c r="A45" s="42"/>
      <c r="B45" s="42"/>
      <c r="C45" s="34"/>
    </row>
    <row r="46" spans="1:12" ht="14.25" x14ac:dyDescent="0.2">
      <c r="A46" s="42"/>
      <c r="B46" s="42"/>
      <c r="C46" s="42"/>
    </row>
  </sheetData>
  <mergeCells count="2">
    <mergeCell ref="D28:E28"/>
    <mergeCell ref="G28:H28"/>
  </mergeCells>
  <pageMargins left="0.7" right="0.7" top="0.75" bottom="0.75" header="0.3" footer="0.3"/>
  <pageSetup scale="8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Summary (2)</vt:lpstr>
      <vt:lpstr>Water Operations</vt:lpstr>
      <vt:lpstr>Land Operations</vt:lpstr>
      <vt:lpstr>Special Projects</vt:lpstr>
      <vt:lpstr>Summary</vt:lpstr>
      <vt:lpstr>capital </vt:lpstr>
      <vt:lpstr>Capital Summary</vt:lpstr>
      <vt:lpstr>'capital '!Print_Area</vt:lpstr>
      <vt:lpstr>'Capital Summary'!Print_Area</vt:lpstr>
      <vt:lpstr>'Land Operations'!Print_Area</vt:lpstr>
      <vt:lpstr>'Special Projects'!Print_Area</vt:lpstr>
      <vt:lpstr>Summary!Print_Area</vt:lpstr>
      <vt:lpstr>'Summary (2)'!Print_Area</vt:lpstr>
      <vt:lpstr>'Water Operations'!Print_Area</vt:lpstr>
      <vt:lpstr>'Water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Tr</cp:lastModifiedBy>
  <dcterms:created xsi:type="dcterms:W3CDTF">2023-01-12T15:00:05Z</dcterms:created>
  <dcterms:modified xsi:type="dcterms:W3CDTF">2023-01-12T15:06:35Z</dcterms:modified>
</cp:coreProperties>
</file>