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mith\Desktop\"/>
    </mc:Choice>
  </mc:AlternateContent>
  <xr:revisionPtr revIDLastSave="0" documentId="13_ncr:1_{B9028F77-E975-4668-82C9-8C2546D3D28A}" xr6:coauthVersionLast="47" xr6:coauthVersionMax="47" xr10:uidLastSave="{00000000-0000-0000-0000-000000000000}"/>
  <bookViews>
    <workbookView xWindow="-120" yWindow="-120" windowWidth="29040" windowHeight="15720" xr2:uid="{B1C038DF-4CE1-4C6E-A22A-F282E64132F3}"/>
  </bookViews>
  <sheets>
    <sheet name="Categorized Budget" sheetId="1" r:id="rId1"/>
    <sheet name="Summary (2)" sheetId="2" r:id="rId2"/>
    <sheet name="Water Operations" sheetId="3" r:id="rId3"/>
    <sheet name="Land Operations" sheetId="4" r:id="rId4"/>
    <sheet name="Special Projects" sheetId="5" r:id="rId5"/>
    <sheet name="Summary" sheetId="6" r:id="rId6"/>
    <sheet name="capital " sheetId="7" r:id="rId7"/>
    <sheet name="Capital Summary" sheetId="8" r:id="rId8"/>
  </sheets>
  <externalReferences>
    <externalReference r:id="rId9"/>
    <externalReference r:id="rId10"/>
    <externalReference r:id="rId11"/>
  </externalReferences>
  <definedNames>
    <definedName name="_xlnm.Print_Area" localSheetId="6">'capital '!$A$1:$H$35</definedName>
    <definedName name="_xlnm.Print_Area" localSheetId="7">'Capital Summary'!$A$1:$G$35</definedName>
    <definedName name="_xlnm.Print_Area" localSheetId="0">'Categorized Budget'!$A$1:$E$104</definedName>
    <definedName name="_xlnm.Print_Area" localSheetId="3">'Land Operations'!$A$1:$H$25</definedName>
    <definedName name="_xlnm.Print_Area" localSheetId="4">'Special Projects'!$A$1:$G$45</definedName>
    <definedName name="_xlnm.Print_Area" localSheetId="5">Summary!$A$1:$G$42</definedName>
    <definedName name="_xlnm.Print_Area" localSheetId="1">'Summary (2)'!$A$1:$G$39</definedName>
    <definedName name="_xlnm.Print_Area" localSheetId="2">'Water Operations'!$A$1:$H$157</definedName>
    <definedName name="_xlnm.Print_Titles" localSheetId="2">'Water Operations'!$1:$6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8" l="1"/>
  <c r="G22" i="8"/>
  <c r="G20" i="8"/>
  <c r="E20" i="8"/>
  <c r="E25" i="8" s="1"/>
  <c r="G19" i="8"/>
  <c r="G25" i="8" s="1"/>
  <c r="G18" i="8"/>
  <c r="G16" i="8"/>
  <c r="E16" i="8"/>
  <c r="G15" i="8"/>
  <c r="E15" i="8"/>
  <c r="F12" i="8"/>
  <c r="G10" i="8"/>
  <c r="E10" i="8"/>
  <c r="G9" i="8"/>
  <c r="E9" i="8"/>
  <c r="G8" i="8"/>
  <c r="G12" i="8" s="1"/>
  <c r="E8" i="8"/>
  <c r="E12" i="8" s="1"/>
  <c r="G7" i="8"/>
  <c r="B31" i="8" s="1"/>
  <c r="E7" i="8"/>
  <c r="B30" i="8" s="1"/>
  <c r="C27" i="8" s="1"/>
  <c r="C28" i="8" s="1"/>
  <c r="F34" i="7"/>
  <c r="C34" i="7"/>
  <c r="D33" i="7"/>
  <c r="D32" i="7"/>
  <c r="E32" i="7" s="1"/>
  <c r="E27" i="7"/>
  <c r="E26" i="7"/>
  <c r="E25" i="7"/>
  <c r="E34" i="7" s="1"/>
  <c r="E20" i="7" s="1"/>
  <c r="D25" i="7"/>
  <c r="D34" i="7" s="1"/>
  <c r="D20" i="7" s="1"/>
  <c r="F20" i="7"/>
  <c r="F21" i="7" s="1"/>
  <c r="C20" i="7"/>
  <c r="F19" i="7"/>
  <c r="C18" i="7"/>
  <c r="D15" i="7"/>
  <c r="C15" i="7"/>
  <c r="E15" i="7" s="1"/>
  <c r="E13" i="7"/>
  <c r="E12" i="7"/>
  <c r="D11" i="7"/>
  <c r="D19" i="7" s="1"/>
  <c r="C11" i="7"/>
  <c r="C19" i="7" s="1"/>
  <c r="H9" i="7"/>
  <c r="B30" i="6"/>
  <c r="F25" i="6"/>
  <c r="G23" i="6"/>
  <c r="E23" i="6"/>
  <c r="G22" i="6"/>
  <c r="E22" i="6"/>
  <c r="G21" i="6"/>
  <c r="G25" i="6" s="1"/>
  <c r="E21" i="6"/>
  <c r="E25" i="6" s="1"/>
  <c r="G17" i="6"/>
  <c r="F17" i="6"/>
  <c r="G11" i="6"/>
  <c r="G10" i="6"/>
  <c r="E10" i="6"/>
  <c r="E17" i="6" s="1"/>
  <c r="G9" i="6"/>
  <c r="G7" i="6"/>
  <c r="B31" i="6" s="1"/>
  <c r="C27" i="6" s="1"/>
  <c r="C28" i="6" s="1"/>
  <c r="D43" i="5"/>
  <c r="D42" i="5"/>
  <c r="F42" i="5" s="1"/>
  <c r="C42" i="5"/>
  <c r="G41" i="5"/>
  <c r="D41" i="5"/>
  <c r="F41" i="5" s="1"/>
  <c r="C41" i="5"/>
  <c r="G40" i="5"/>
  <c r="D40" i="5"/>
  <c r="F40" i="5" s="1"/>
  <c r="C40" i="5"/>
  <c r="G39" i="5"/>
  <c r="F39" i="5"/>
  <c r="D39" i="5"/>
  <c r="E39" i="5" s="1"/>
  <c r="C39" i="5"/>
  <c r="G38" i="5"/>
  <c r="D38" i="5"/>
  <c r="F38" i="5" s="1"/>
  <c r="C38" i="5"/>
  <c r="F37" i="5"/>
  <c r="E37" i="5"/>
  <c r="D37" i="5"/>
  <c r="C37" i="5"/>
  <c r="D36" i="5"/>
  <c r="F36" i="5" s="1"/>
  <c r="G36" i="5" s="1"/>
  <c r="C36" i="5"/>
  <c r="D35" i="5"/>
  <c r="E35" i="5" s="1"/>
  <c r="C35" i="5"/>
  <c r="D34" i="5"/>
  <c r="F34" i="5" s="1"/>
  <c r="G34" i="5" s="1"/>
  <c r="C34" i="5"/>
  <c r="F33" i="5"/>
  <c r="G33" i="5" s="1"/>
  <c r="D33" i="5"/>
  <c r="E33" i="5" s="1"/>
  <c r="C33" i="5"/>
  <c r="D32" i="5"/>
  <c r="F32" i="5" s="1"/>
  <c r="G32" i="5" s="1"/>
  <c r="C32" i="5"/>
  <c r="D31" i="5"/>
  <c r="F31" i="5" s="1"/>
  <c r="G31" i="5" s="1"/>
  <c r="C31" i="5"/>
  <c r="D30" i="5"/>
  <c r="F30" i="5" s="1"/>
  <c r="G30" i="5" s="1"/>
  <c r="C30" i="5"/>
  <c r="F29" i="5"/>
  <c r="D29" i="5"/>
  <c r="F28" i="5"/>
  <c r="E28" i="5"/>
  <c r="D27" i="5"/>
  <c r="C27" i="5"/>
  <c r="D26" i="5"/>
  <c r="C26" i="5"/>
  <c r="D25" i="5"/>
  <c r="F24" i="5"/>
  <c r="E24" i="5"/>
  <c r="D24" i="5"/>
  <c r="C24" i="5"/>
  <c r="C44" i="5" s="1"/>
  <c r="C15" i="5" s="1"/>
  <c r="C17" i="5" s="1"/>
  <c r="D23" i="5"/>
  <c r="C23" i="5"/>
  <c r="D22" i="5"/>
  <c r="C22" i="5"/>
  <c r="D21" i="5"/>
  <c r="C21" i="5"/>
  <c r="G14" i="5"/>
  <c r="F13" i="5"/>
  <c r="D13" i="5"/>
  <c r="E13" i="5" s="1"/>
  <c r="C13" i="5"/>
  <c r="D12" i="5"/>
  <c r="F12" i="5" s="1"/>
  <c r="C12" i="5"/>
  <c r="D11" i="5"/>
  <c r="E11" i="5" s="1"/>
  <c r="C11" i="5"/>
  <c r="F11" i="5" s="1"/>
  <c r="F14" i="5" s="1"/>
  <c r="D10" i="5"/>
  <c r="E10" i="5" s="1"/>
  <c r="C10" i="5"/>
  <c r="C14" i="5" s="1"/>
  <c r="D23" i="4"/>
  <c r="E23" i="4" s="1"/>
  <c r="C23" i="4"/>
  <c r="D22" i="4"/>
  <c r="E22" i="4" s="1"/>
  <c r="C22" i="4"/>
  <c r="G21" i="4"/>
  <c r="G25" i="4" s="1"/>
  <c r="G16" i="4" s="1"/>
  <c r="D21" i="4"/>
  <c r="D25" i="4" s="1"/>
  <c r="D16" i="4" s="1"/>
  <c r="C21" i="4"/>
  <c r="C25" i="4" s="1"/>
  <c r="C16" i="4" s="1"/>
  <c r="C17" i="4" s="1"/>
  <c r="F20" i="4"/>
  <c r="F25" i="4" s="1"/>
  <c r="F16" i="4" s="1"/>
  <c r="E20" i="4"/>
  <c r="D20" i="4"/>
  <c r="C20" i="4"/>
  <c r="G14" i="4"/>
  <c r="G15" i="4" s="1"/>
  <c r="E14" i="4"/>
  <c r="D14" i="4"/>
  <c r="C14" i="4"/>
  <c r="D13" i="4"/>
  <c r="E13" i="4" s="1"/>
  <c r="C13" i="4"/>
  <c r="F13" i="4" s="1"/>
  <c r="D12" i="4"/>
  <c r="E12" i="4" s="1"/>
  <c r="C12" i="4"/>
  <c r="C15" i="4" s="1"/>
  <c r="F11" i="4"/>
  <c r="D11" i="4"/>
  <c r="C11" i="4"/>
  <c r="E11" i="4" s="1"/>
  <c r="F10" i="4"/>
  <c r="F15" i="4" s="1"/>
  <c r="D10" i="4"/>
  <c r="D15" i="4" s="1"/>
  <c r="C10" i="4"/>
  <c r="D153" i="3"/>
  <c r="F153" i="3" s="1"/>
  <c r="C153" i="3"/>
  <c r="D152" i="3"/>
  <c r="E152" i="3" s="1"/>
  <c r="C152" i="3"/>
  <c r="D151" i="3"/>
  <c r="E151" i="3" s="1"/>
  <c r="C151" i="3"/>
  <c r="C150" i="3"/>
  <c r="E150" i="3" s="1"/>
  <c r="D149" i="3"/>
  <c r="F149" i="3" s="1"/>
  <c r="G149" i="3" s="1"/>
  <c r="C149" i="3"/>
  <c r="F148" i="3"/>
  <c r="G148" i="3" s="1"/>
  <c r="D148" i="3"/>
  <c r="E148" i="3" s="1"/>
  <c r="C148" i="3"/>
  <c r="F147" i="3"/>
  <c r="C147" i="3"/>
  <c r="E147" i="3" s="1"/>
  <c r="D146" i="3"/>
  <c r="C146" i="3"/>
  <c r="D145" i="3"/>
  <c r="F145" i="3" s="1"/>
  <c r="G145" i="3" s="1"/>
  <c r="C145" i="3"/>
  <c r="E144" i="3"/>
  <c r="D144" i="3"/>
  <c r="F144" i="3" s="1"/>
  <c r="G144" i="3" s="1"/>
  <c r="C144" i="3"/>
  <c r="D143" i="3"/>
  <c r="E143" i="3" s="1"/>
  <c r="C143" i="3"/>
  <c r="F142" i="3"/>
  <c r="G142" i="3" s="1"/>
  <c r="D142" i="3"/>
  <c r="E142" i="3" s="1"/>
  <c r="C142" i="3"/>
  <c r="F141" i="3"/>
  <c r="G141" i="3" s="1"/>
  <c r="D141" i="3"/>
  <c r="E141" i="3" s="1"/>
  <c r="C141" i="3"/>
  <c r="D140" i="3"/>
  <c r="E140" i="3" s="1"/>
  <c r="C140" i="3"/>
  <c r="D139" i="3"/>
  <c r="F139" i="3" s="1"/>
  <c r="G139" i="3" s="1"/>
  <c r="C139" i="3"/>
  <c r="D138" i="3"/>
  <c r="E138" i="3" s="1"/>
  <c r="C138" i="3"/>
  <c r="D137" i="3"/>
  <c r="C137" i="3"/>
  <c r="D136" i="3"/>
  <c r="E136" i="3" s="1"/>
  <c r="C136" i="3"/>
  <c r="F134" i="3"/>
  <c r="G134" i="3" s="1"/>
  <c r="E134" i="3"/>
  <c r="D134" i="3"/>
  <c r="C134" i="3"/>
  <c r="D133" i="3"/>
  <c r="E133" i="3" s="1"/>
  <c r="C133" i="3"/>
  <c r="G133" i="3" s="1"/>
  <c r="D132" i="3"/>
  <c r="C132" i="3"/>
  <c r="G132" i="3" s="1"/>
  <c r="G131" i="3"/>
  <c r="F131" i="3"/>
  <c r="E131" i="3"/>
  <c r="D131" i="3"/>
  <c r="C131" i="3"/>
  <c r="D130" i="3"/>
  <c r="E130" i="3" s="1"/>
  <c r="C130" i="3"/>
  <c r="F130" i="3" s="1"/>
  <c r="G129" i="3"/>
  <c r="D129" i="3"/>
  <c r="E129" i="3" s="1"/>
  <c r="C129" i="3"/>
  <c r="F129" i="3" s="1"/>
  <c r="D127" i="3"/>
  <c r="E127" i="3" s="1"/>
  <c r="C127" i="3"/>
  <c r="E126" i="3"/>
  <c r="C126" i="3"/>
  <c r="D125" i="3"/>
  <c r="F125" i="3" s="1"/>
  <c r="C125" i="3"/>
  <c r="F124" i="3"/>
  <c r="C124" i="3"/>
  <c r="E124" i="3" s="1"/>
  <c r="C123" i="3"/>
  <c r="D122" i="3"/>
  <c r="E122" i="3" s="1"/>
  <c r="C122" i="3"/>
  <c r="D121" i="3"/>
  <c r="E121" i="3" s="1"/>
  <c r="C121" i="3"/>
  <c r="F120" i="3"/>
  <c r="E120" i="3"/>
  <c r="D120" i="3"/>
  <c r="C120" i="3"/>
  <c r="D118" i="3"/>
  <c r="F118" i="3" s="1"/>
  <c r="G118" i="3" s="1"/>
  <c r="C118" i="3"/>
  <c r="G117" i="3"/>
  <c r="D117" i="3"/>
  <c r="E117" i="3" s="1"/>
  <c r="C117" i="3"/>
  <c r="F116" i="3"/>
  <c r="G116" i="3" s="1"/>
  <c r="E116" i="3"/>
  <c r="D116" i="3"/>
  <c r="C116" i="3"/>
  <c r="D115" i="3"/>
  <c r="F115" i="3" s="1"/>
  <c r="G115" i="3" s="1"/>
  <c r="C115" i="3"/>
  <c r="D114" i="3"/>
  <c r="C114" i="3"/>
  <c r="E114" i="3" s="1"/>
  <c r="F113" i="3"/>
  <c r="G113" i="3" s="1"/>
  <c r="E113" i="3"/>
  <c r="D113" i="3"/>
  <c r="C113" i="3"/>
  <c r="F112" i="3"/>
  <c r="D112" i="3"/>
  <c r="E112" i="3" s="1"/>
  <c r="C112" i="3"/>
  <c r="G112" i="3" s="1"/>
  <c r="D111" i="3"/>
  <c r="F111" i="3" s="1"/>
  <c r="G111" i="3" s="1"/>
  <c r="C111" i="3"/>
  <c r="F110" i="3"/>
  <c r="C110" i="3"/>
  <c r="E110" i="3" s="1"/>
  <c r="G109" i="3"/>
  <c r="F109" i="3"/>
  <c r="D109" i="3"/>
  <c r="E109" i="3" s="1"/>
  <c r="C109" i="3"/>
  <c r="D108" i="3"/>
  <c r="E108" i="3" s="1"/>
  <c r="C108" i="3"/>
  <c r="D107" i="3"/>
  <c r="F107" i="3" s="1"/>
  <c r="G107" i="3" s="1"/>
  <c r="C107" i="3"/>
  <c r="D106" i="3"/>
  <c r="F106" i="3" s="1"/>
  <c r="G106" i="3" s="1"/>
  <c r="C106" i="3"/>
  <c r="F105" i="3"/>
  <c r="G105" i="3" s="1"/>
  <c r="D105" i="3"/>
  <c r="E105" i="3" s="1"/>
  <c r="C105" i="3"/>
  <c r="D104" i="3"/>
  <c r="E104" i="3" s="1"/>
  <c r="C104" i="3"/>
  <c r="D103" i="3"/>
  <c r="F103" i="3" s="1"/>
  <c r="G103" i="3" s="1"/>
  <c r="C103" i="3"/>
  <c r="F102" i="3"/>
  <c r="G102" i="3" s="1"/>
  <c r="D102" i="3"/>
  <c r="E102" i="3" s="1"/>
  <c r="C102" i="3"/>
  <c r="D101" i="3"/>
  <c r="F101" i="3" s="1"/>
  <c r="G101" i="3" s="1"/>
  <c r="C101" i="3"/>
  <c r="F100" i="3"/>
  <c r="G100" i="3" s="1"/>
  <c r="D100" i="3"/>
  <c r="C100" i="3"/>
  <c r="E100" i="3" s="1"/>
  <c r="F99" i="3"/>
  <c r="G99" i="3" s="1"/>
  <c r="D99" i="3"/>
  <c r="E99" i="3" s="1"/>
  <c r="C99" i="3"/>
  <c r="D98" i="3"/>
  <c r="F98" i="3" s="1"/>
  <c r="G98" i="3" s="1"/>
  <c r="C98" i="3"/>
  <c r="D97" i="3"/>
  <c r="F97" i="3" s="1"/>
  <c r="G97" i="3" s="1"/>
  <c r="C97" i="3"/>
  <c r="D96" i="3"/>
  <c r="F96" i="3" s="1"/>
  <c r="G96" i="3" s="1"/>
  <c r="C96" i="3"/>
  <c r="D95" i="3"/>
  <c r="F95" i="3" s="1"/>
  <c r="G95" i="3" s="1"/>
  <c r="C95" i="3"/>
  <c r="F94" i="3"/>
  <c r="G94" i="3" s="1"/>
  <c r="D94" i="3"/>
  <c r="C94" i="3"/>
  <c r="E94" i="3" s="1"/>
  <c r="F93" i="3"/>
  <c r="G93" i="3" s="1"/>
  <c r="D93" i="3"/>
  <c r="E93" i="3" s="1"/>
  <c r="C93" i="3"/>
  <c r="D92" i="3"/>
  <c r="E92" i="3" s="1"/>
  <c r="C92" i="3"/>
  <c r="D91" i="3"/>
  <c r="F91" i="3" s="1"/>
  <c r="G91" i="3" s="1"/>
  <c r="C91" i="3"/>
  <c r="F90" i="3"/>
  <c r="G90" i="3" s="1"/>
  <c r="E90" i="3"/>
  <c r="D90" i="3"/>
  <c r="C90" i="3"/>
  <c r="D89" i="3"/>
  <c r="F89" i="3" s="1"/>
  <c r="G89" i="3" s="1"/>
  <c r="C89" i="3"/>
  <c r="D88" i="3"/>
  <c r="F88" i="3" s="1"/>
  <c r="G88" i="3" s="1"/>
  <c r="C88" i="3"/>
  <c r="D87" i="3"/>
  <c r="F87" i="3" s="1"/>
  <c r="G87" i="3" s="1"/>
  <c r="C87" i="3"/>
  <c r="D86" i="3"/>
  <c r="F86" i="3" s="1"/>
  <c r="G86" i="3" s="1"/>
  <c r="C86" i="3"/>
  <c r="F85" i="3"/>
  <c r="G85" i="3" s="1"/>
  <c r="D85" i="3"/>
  <c r="C85" i="3"/>
  <c r="E85" i="3" s="1"/>
  <c r="D84" i="3"/>
  <c r="F84" i="3" s="1"/>
  <c r="G84" i="3" s="1"/>
  <c r="C84" i="3"/>
  <c r="D83" i="3"/>
  <c r="E83" i="3" s="1"/>
  <c r="C83" i="3"/>
  <c r="G82" i="3"/>
  <c r="D82" i="3"/>
  <c r="F82" i="3" s="1"/>
  <c r="C82" i="3"/>
  <c r="G81" i="3"/>
  <c r="F81" i="3"/>
  <c r="E81" i="3"/>
  <c r="D81" i="3"/>
  <c r="C81" i="3"/>
  <c r="D80" i="3"/>
  <c r="F80" i="3" s="1"/>
  <c r="C80" i="3"/>
  <c r="G80" i="3" s="1"/>
  <c r="G79" i="3"/>
  <c r="F79" i="3"/>
  <c r="D79" i="3"/>
  <c r="E79" i="3" s="1"/>
  <c r="C79" i="3"/>
  <c r="D78" i="3"/>
  <c r="E78" i="3" s="1"/>
  <c r="C78" i="3"/>
  <c r="G78" i="3" s="1"/>
  <c r="D77" i="3"/>
  <c r="F77" i="3" s="1"/>
  <c r="C77" i="3"/>
  <c r="G77" i="3" s="1"/>
  <c r="F76" i="3"/>
  <c r="E76" i="3"/>
  <c r="D76" i="3"/>
  <c r="C76" i="3"/>
  <c r="F74" i="3"/>
  <c r="D74" i="3"/>
  <c r="C74" i="3"/>
  <c r="E74" i="3" s="1"/>
  <c r="F73" i="3"/>
  <c r="E73" i="3"/>
  <c r="D72" i="3"/>
  <c r="E72" i="3" s="1"/>
  <c r="C72" i="3"/>
  <c r="D71" i="3"/>
  <c r="F71" i="3" s="1"/>
  <c r="C71" i="3"/>
  <c r="D70" i="3"/>
  <c r="G70" i="3" s="1"/>
  <c r="C70" i="3"/>
  <c r="D63" i="3"/>
  <c r="E63" i="3" s="1"/>
  <c r="C63" i="3"/>
  <c r="D62" i="3"/>
  <c r="E62" i="3" s="1"/>
  <c r="C62" i="3"/>
  <c r="E61" i="3"/>
  <c r="D61" i="3"/>
  <c r="C61" i="3"/>
  <c r="D60" i="3"/>
  <c r="C60" i="3"/>
  <c r="D59" i="3"/>
  <c r="E59" i="3" s="1"/>
  <c r="C59" i="3"/>
  <c r="E58" i="3"/>
  <c r="D58" i="3"/>
  <c r="C58" i="3"/>
  <c r="D57" i="3"/>
  <c r="C57" i="3"/>
  <c r="D56" i="3"/>
  <c r="C56" i="3"/>
  <c r="D55" i="3"/>
  <c r="E55" i="3" s="1"/>
  <c r="C55" i="3"/>
  <c r="D54" i="3"/>
  <c r="E54" i="3" s="1"/>
  <c r="C54" i="3"/>
  <c r="D53" i="3"/>
  <c r="E53" i="3" s="1"/>
  <c r="C53" i="3"/>
  <c r="D51" i="3"/>
  <c r="C51" i="3"/>
  <c r="D50" i="3"/>
  <c r="C50" i="3"/>
  <c r="D49" i="3"/>
  <c r="C49" i="3"/>
  <c r="E49" i="3" s="1"/>
  <c r="D48" i="3"/>
  <c r="E48" i="3" s="1"/>
  <c r="C48" i="3"/>
  <c r="D47" i="3"/>
  <c r="E47" i="3" s="1"/>
  <c r="C47" i="3"/>
  <c r="D46" i="3"/>
  <c r="C46" i="3"/>
  <c r="D45" i="3"/>
  <c r="C45" i="3"/>
  <c r="D44" i="3"/>
  <c r="C44" i="3"/>
  <c r="D43" i="3"/>
  <c r="C43" i="3"/>
  <c r="D42" i="3"/>
  <c r="E42" i="3" s="1"/>
  <c r="C42" i="3"/>
  <c r="E41" i="3"/>
  <c r="D41" i="3"/>
  <c r="C41" i="3"/>
  <c r="D40" i="3"/>
  <c r="C40" i="3"/>
  <c r="E40" i="3" s="1"/>
  <c r="D39" i="3"/>
  <c r="E39" i="3" s="1"/>
  <c r="C39" i="3"/>
  <c r="E38" i="3"/>
  <c r="D38" i="3"/>
  <c r="C38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F21" i="3"/>
  <c r="E21" i="3"/>
  <c r="D21" i="3"/>
  <c r="C21" i="3"/>
  <c r="D20" i="3"/>
  <c r="E20" i="3" s="1"/>
  <c r="C20" i="3"/>
  <c r="G20" i="3" s="1"/>
  <c r="F19" i="3"/>
  <c r="D19" i="3"/>
  <c r="E19" i="3" s="1"/>
  <c r="C19" i="3"/>
  <c r="D18" i="3"/>
  <c r="F18" i="3" s="1"/>
  <c r="C18" i="3"/>
  <c r="F15" i="3"/>
  <c r="E15" i="3"/>
  <c r="D15" i="3"/>
  <c r="C15" i="3"/>
  <c r="D14" i="3"/>
  <c r="E14" i="3" s="1"/>
  <c r="C14" i="3"/>
  <c r="F14" i="3" s="1"/>
  <c r="G14" i="3" s="1"/>
  <c r="G64" i="3" s="1"/>
  <c r="D13" i="3"/>
  <c r="F13" i="3" s="1"/>
  <c r="C13" i="3"/>
  <c r="C12" i="3"/>
  <c r="C64" i="3" s="1"/>
  <c r="F10" i="3"/>
  <c r="E10" i="3"/>
  <c r="D10" i="3"/>
  <c r="C10" i="3"/>
  <c r="D9" i="3"/>
  <c r="E9" i="3" s="1"/>
  <c r="C9" i="3"/>
  <c r="F32" i="2"/>
  <c r="G31" i="2"/>
  <c r="E31" i="2"/>
  <c r="E32" i="2" s="1"/>
  <c r="G30" i="2"/>
  <c r="E30" i="2"/>
  <c r="G29" i="2"/>
  <c r="E29" i="2"/>
  <c r="G28" i="2"/>
  <c r="G27" i="2"/>
  <c r="E27" i="2"/>
  <c r="G26" i="2"/>
  <c r="E26" i="2"/>
  <c r="G25" i="2"/>
  <c r="G32" i="2" s="1"/>
  <c r="E25" i="2"/>
  <c r="F21" i="2"/>
  <c r="G19" i="2"/>
  <c r="E19" i="2"/>
  <c r="G18" i="2"/>
  <c r="E18" i="2"/>
  <c r="G17" i="2"/>
  <c r="E17" i="2"/>
  <c r="G12" i="2"/>
  <c r="G11" i="2"/>
  <c r="E11" i="2"/>
  <c r="G10" i="2"/>
  <c r="G8" i="2"/>
  <c r="E8" i="2"/>
  <c r="G7" i="2"/>
  <c r="B38" i="2" s="1"/>
  <c r="E7" i="2"/>
  <c r="B37" i="2" s="1"/>
  <c r="C99" i="1"/>
  <c r="D99" i="1" s="1"/>
  <c r="E99" i="1" s="1"/>
  <c r="B99" i="1"/>
  <c r="C93" i="1"/>
  <c r="B93" i="1"/>
  <c r="B94" i="1" s="1"/>
  <c r="C92" i="1"/>
  <c r="C94" i="1" s="1"/>
  <c r="B92" i="1"/>
  <c r="B86" i="1"/>
  <c r="C85" i="1"/>
  <c r="C87" i="1" s="1"/>
  <c r="B85" i="1"/>
  <c r="B101" i="1" s="1"/>
  <c r="C73" i="1"/>
  <c r="C75" i="1" s="1"/>
  <c r="B73" i="1"/>
  <c r="B75" i="1" s="1"/>
  <c r="C66" i="1"/>
  <c r="C68" i="1" s="1"/>
  <c r="B66" i="1"/>
  <c r="B68" i="1" s="1"/>
  <c r="C57" i="1"/>
  <c r="B57" i="1"/>
  <c r="C56" i="1"/>
  <c r="B56" i="1"/>
  <c r="C55" i="1"/>
  <c r="B55" i="1"/>
  <c r="C52" i="1"/>
  <c r="C51" i="1"/>
  <c r="C47" i="1"/>
  <c r="B47" i="1"/>
  <c r="C46" i="1"/>
  <c r="B46" i="1"/>
  <c r="C42" i="1"/>
  <c r="B42" i="1"/>
  <c r="C41" i="1"/>
  <c r="B41" i="1"/>
  <c r="C33" i="1"/>
  <c r="B33" i="1"/>
  <c r="C32" i="1"/>
  <c r="B32" i="1"/>
  <c r="B60" i="1" s="1"/>
  <c r="C23" i="1"/>
  <c r="B23" i="1"/>
  <c r="C22" i="1"/>
  <c r="B22" i="1"/>
  <c r="C21" i="1"/>
  <c r="C100" i="1" s="1"/>
  <c r="B21" i="1"/>
  <c r="B100" i="1" s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C25" i="1" s="1"/>
  <c r="B11" i="1"/>
  <c r="B25" i="1" s="1"/>
  <c r="C60" i="1" l="1"/>
  <c r="E11" i="7"/>
  <c r="E19" i="7" s="1"/>
  <c r="F44" i="5"/>
  <c r="F15" i="5" s="1"/>
  <c r="F17" i="5" s="1"/>
  <c r="E34" i="5"/>
  <c r="E38" i="5"/>
  <c r="E32" i="5"/>
  <c r="F35" i="5"/>
  <c r="G35" i="5" s="1"/>
  <c r="G44" i="5" s="1"/>
  <c r="G15" i="5" s="1"/>
  <c r="G17" i="5" s="1"/>
  <c r="E42" i="5"/>
  <c r="E31" i="5"/>
  <c r="E41" i="5"/>
  <c r="E36" i="5"/>
  <c r="D14" i="5"/>
  <c r="D44" i="5"/>
  <c r="D15" i="5" s="1"/>
  <c r="D17" i="5" s="1"/>
  <c r="E30" i="5"/>
  <c r="E40" i="5"/>
  <c r="G17" i="4"/>
  <c r="F17" i="4"/>
  <c r="D17" i="4"/>
  <c r="E21" i="4"/>
  <c r="E10" i="4"/>
  <c r="E86" i="3"/>
  <c r="E89" i="3"/>
  <c r="E95" i="3"/>
  <c r="F143" i="3"/>
  <c r="G143" i="3" s="1"/>
  <c r="E80" i="3"/>
  <c r="F83" i="3"/>
  <c r="F92" i="3"/>
  <c r="G92" i="3" s="1"/>
  <c r="F104" i="3"/>
  <c r="G104" i="3" s="1"/>
  <c r="E107" i="3"/>
  <c r="F140" i="3"/>
  <c r="G140" i="3" s="1"/>
  <c r="G71" i="3"/>
  <c r="E77" i="3"/>
  <c r="E71" i="3"/>
  <c r="E132" i="3"/>
  <c r="E98" i="3"/>
  <c r="E101" i="3"/>
  <c r="E12" i="3"/>
  <c r="E13" i="3"/>
  <c r="E84" i="3"/>
  <c r="E87" i="3"/>
  <c r="E96" i="3"/>
  <c r="E111" i="3"/>
  <c r="F132" i="3"/>
  <c r="D64" i="3"/>
  <c r="E153" i="3"/>
  <c r="C157" i="3"/>
  <c r="C65" i="3" s="1"/>
  <c r="C67" i="3" s="1"/>
  <c r="E149" i="3"/>
  <c r="D157" i="3"/>
  <c r="D65" i="3" s="1"/>
  <c r="D67" i="3" s="1"/>
  <c r="E115" i="3"/>
  <c r="E118" i="3"/>
  <c r="F78" i="3"/>
  <c r="F108" i="3"/>
  <c r="G108" i="3" s="1"/>
  <c r="F138" i="3"/>
  <c r="F20" i="3"/>
  <c r="F64" i="3" s="1"/>
  <c r="E88" i="3"/>
  <c r="E97" i="3"/>
  <c r="F133" i="3"/>
  <c r="E145" i="3"/>
  <c r="E70" i="3"/>
  <c r="E82" i="3"/>
  <c r="E91" i="3"/>
  <c r="E103" i="3"/>
  <c r="E106" i="3"/>
  <c r="E125" i="3"/>
  <c r="G130" i="3"/>
  <c r="E139" i="3"/>
  <c r="F70" i="3"/>
  <c r="C34" i="2"/>
  <c r="C35" i="2" s="1"/>
  <c r="E21" i="2"/>
  <c r="G21" i="2"/>
  <c r="C98" i="1"/>
  <c r="B98" i="1"/>
  <c r="B102" i="1"/>
  <c r="D100" i="1"/>
  <c r="E100" i="1" s="1"/>
  <c r="B87" i="1"/>
  <c r="C101" i="1"/>
  <c r="D101" i="1" s="1"/>
  <c r="C102" i="1"/>
  <c r="D102" i="1" s="1"/>
  <c r="E102" i="1" s="1"/>
  <c r="F157" i="3" l="1"/>
  <c r="F65" i="3" s="1"/>
  <c r="F67" i="3" s="1"/>
  <c r="G157" i="3"/>
  <c r="G65" i="3" l="1"/>
  <c r="G6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Amanda</author>
  </authors>
  <commentList>
    <comment ref="M71" authorId="0" shapeId="0" xr:uid="{2DAAEA83-B93F-4552-B4B2-57B7C81926EF}">
      <text>
        <r>
          <rPr>
            <b/>
            <sz val="9"/>
            <color indexed="81"/>
            <rFont val="Tahoma"/>
            <family val="2"/>
          </rPr>
          <t>Amanda: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<sst xmlns="http://schemas.openxmlformats.org/spreadsheetml/2006/main" count="637" uniqueCount="514">
  <si>
    <t>2026 Draft CVCA Budget</t>
  </si>
  <si>
    <t xml:space="preserve">Category 1 - Mandatory - Revenue </t>
  </si>
  <si>
    <t>NOTES</t>
  </si>
  <si>
    <t>2025 Budget</t>
  </si>
  <si>
    <t>2026 Draft Budget</t>
  </si>
  <si>
    <t>Provincial Funding</t>
  </si>
  <si>
    <t>Municipal General Levy</t>
  </si>
  <si>
    <t>Regulations Administration Fees</t>
  </si>
  <si>
    <t>Operating Agreements</t>
  </si>
  <si>
    <t>Hydro Project</t>
  </si>
  <si>
    <t>DW Source Protection</t>
  </si>
  <si>
    <t>Miscellaneous Revenues</t>
  </si>
  <si>
    <t>Contribution from Reserves</t>
  </si>
  <si>
    <t>Capital</t>
  </si>
  <si>
    <t>Municipal Capital Levy</t>
  </si>
  <si>
    <t>Federal/Provincial Asset Funding</t>
  </si>
  <si>
    <t>Total Revenue - Category 1</t>
  </si>
  <si>
    <t>Category 1 - Mandatory - Expenses</t>
  </si>
  <si>
    <t>Natural Hazard Management</t>
  </si>
  <si>
    <t>(Dam Maintenance, Vehicle Main, Gas, regs etc)</t>
  </si>
  <si>
    <t>Wages &amp; Benefits</t>
  </si>
  <si>
    <t>Operational Costs</t>
  </si>
  <si>
    <t>Provincial Water Quality/Quantity Monitoring</t>
  </si>
  <si>
    <t>(Gas &amp; YSI Maintenance)</t>
  </si>
  <si>
    <t>Source Water Protection</t>
  </si>
  <si>
    <t>CA Lands</t>
  </si>
  <si>
    <t>(MCA expenses, taxes, CA expenses)</t>
  </si>
  <si>
    <t>Administration</t>
  </si>
  <si>
    <t>(Hydro, Utilities, Telephone Internet, ect)</t>
  </si>
  <si>
    <t>Asset Acquisitions</t>
  </si>
  <si>
    <t>Asset Reserve Contributions</t>
  </si>
  <si>
    <t>Infrastructure Maintenance</t>
  </si>
  <si>
    <t>Total Expenses - Category 1</t>
  </si>
  <si>
    <t>Category 2 - Non-Mandatory - Revenue</t>
  </si>
  <si>
    <t>Risk Management Official</t>
  </si>
  <si>
    <t>RMO Duties for Highlands East</t>
  </si>
  <si>
    <t>Total Revenue - Category 2</t>
  </si>
  <si>
    <t>Category 2 - Non-Mandatory - Expenses</t>
  </si>
  <si>
    <t>Total Expenses - Category 2</t>
  </si>
  <si>
    <t>Category 3- Non-Mandatory (MOUs) - Revenue</t>
  </si>
  <si>
    <t>Benthic Monitoring Program</t>
  </si>
  <si>
    <t>Municipal Levy</t>
  </si>
  <si>
    <t>Canada Summer Jobs Grant</t>
  </si>
  <si>
    <t>Total Revenue - Category 3</t>
  </si>
  <si>
    <t>Category 3 - Non-Mandatory (MOUs) - Expenses</t>
  </si>
  <si>
    <t>Total Expenses - Category 3 (MOUs)</t>
  </si>
  <si>
    <t>2026 Draft Budget Increase Summary:</t>
  </si>
  <si>
    <t>$ Increase</t>
  </si>
  <si>
    <t>% Increase</t>
  </si>
  <si>
    <t>Total CVCA Budgets</t>
  </si>
  <si>
    <t xml:space="preserve">Municipal Agreement Levy </t>
  </si>
  <si>
    <t>Total Municipal Levy Request</t>
  </si>
  <si>
    <t>Combined Levy Totals of Operations and Capital Budgets - Draft 2026</t>
  </si>
  <si>
    <t>Summary Revenue &amp; Expenditures</t>
  </si>
  <si>
    <t>Budget</t>
  </si>
  <si>
    <t>LRP</t>
  </si>
  <si>
    <t>Draft Budget</t>
  </si>
  <si>
    <t>Revenues:</t>
  </si>
  <si>
    <t>Tax Requirement Operations (Municipal Levy)</t>
  </si>
  <si>
    <t>Tax Requirement Capital (Municipal Levy)</t>
  </si>
  <si>
    <t>Contribution from Reserve - .5 FTE</t>
  </si>
  <si>
    <t>Contribution to Legal Reserve</t>
  </si>
  <si>
    <t xml:space="preserve">Lease Revenue </t>
  </si>
  <si>
    <t xml:space="preserve">WECI </t>
  </si>
  <si>
    <t>Proceeds from Capital Loan/Grant</t>
  </si>
  <si>
    <t>Contribution from Foundation</t>
  </si>
  <si>
    <t>Other Sources</t>
  </si>
  <si>
    <t>WECI Funding from MNRF</t>
  </si>
  <si>
    <t>FHIMP</t>
  </si>
  <si>
    <t>Total Revenues</t>
  </si>
  <si>
    <t>Expenditures:</t>
  </si>
  <si>
    <t>Water Operations &amp; Administration</t>
  </si>
  <si>
    <t>Land Operations</t>
  </si>
  <si>
    <t>Special Projects</t>
  </si>
  <si>
    <t xml:space="preserve">Capital </t>
  </si>
  <si>
    <t>Capital Asset Replacement &amp; Maintenance</t>
  </si>
  <si>
    <t>WECI</t>
  </si>
  <si>
    <t>FHMIP</t>
  </si>
  <si>
    <t>Total Funding Requirement</t>
  </si>
  <si>
    <t>Total Tax Requirement $ increase:</t>
  </si>
  <si>
    <t>Total Tax Requirement % increase</t>
  </si>
  <si>
    <t>2025 Combined Levy</t>
  </si>
  <si>
    <t>2026 Combined Levy</t>
  </si>
  <si>
    <t>Crowe Valley Conservation Authority</t>
  </si>
  <si>
    <t>Draft 2026 Budget</t>
  </si>
  <si>
    <t>Actuals as of 1 October 2025</t>
  </si>
  <si>
    <t>% of Budget</t>
  </si>
  <si>
    <t>Acc't Number</t>
  </si>
  <si>
    <t>Account Description</t>
  </si>
  <si>
    <t>Actual</t>
  </si>
  <si>
    <t>Projections</t>
  </si>
  <si>
    <t>Comment</t>
  </si>
  <si>
    <t>4010</t>
  </si>
  <si>
    <t>Provinicial Grant - Capital - Not Assigned to Departments</t>
  </si>
  <si>
    <t>4100 - 0002</t>
  </si>
  <si>
    <t>Levies - Operations - Operations</t>
  </si>
  <si>
    <t>4280 - 0008</t>
  </si>
  <si>
    <t>Consolidated Hydro Plant Revenue - Hydro Plant</t>
  </si>
  <si>
    <t>4280</t>
  </si>
  <si>
    <t>Consolidated Hydro Plant Revenue - Not Assigned to Departments</t>
  </si>
  <si>
    <t>Reduced 5yr avg by 18000for LWR</t>
  </si>
  <si>
    <t>5460 - 0008</t>
  </si>
  <si>
    <t>Cons. Hydro Wage Reimbursment - Hydro Plant</t>
  </si>
  <si>
    <t>2% cola</t>
  </si>
  <si>
    <t>4260 - 0005</t>
  </si>
  <si>
    <t>Algonquin Systems Revenue - Cordova Lake Dam</t>
  </si>
  <si>
    <t>4240 - 0002</t>
  </si>
  <si>
    <t>MNR Funding - Operations (WECI Funding)</t>
  </si>
  <si>
    <t>1050</t>
  </si>
  <si>
    <t>Operating Reserves/Levies (Match WECI Funding)</t>
  </si>
  <si>
    <t>4240 - 0006</t>
  </si>
  <si>
    <t>MNR Funding - Round Lake Dam</t>
  </si>
  <si>
    <t>4240 - 0007</t>
  </si>
  <si>
    <t>MNR Funding - Kashabog&amp; Round Lake Dam</t>
  </si>
  <si>
    <t>as per mou</t>
  </si>
  <si>
    <t>4550 - 0001</t>
  </si>
  <si>
    <t>Miscellaneous Revenue</t>
  </si>
  <si>
    <t>4500 - 0001</t>
  </si>
  <si>
    <t>Interest Revenue</t>
  </si>
  <si>
    <t>4136 - 0004</t>
  </si>
  <si>
    <t>Gen Regs-Watershed Advisory Hearing - Generic Regulations</t>
  </si>
  <si>
    <t>4140 - 0004</t>
  </si>
  <si>
    <t>Generic Reg'ns - Minor Work App. - Generic Regulations</t>
  </si>
  <si>
    <t>4138 - 0004</t>
  </si>
  <si>
    <t>Generic Reg'ns - Full Property App. - Generic Regulations</t>
  </si>
  <si>
    <t>4139 - 0004</t>
  </si>
  <si>
    <t>Generic Reg'ns - Mapping Enquiries - Generic Regulations</t>
  </si>
  <si>
    <t>4141 - 0004</t>
  </si>
  <si>
    <t>Generic Reg'ns - Basic Work App - Generic Regulations</t>
  </si>
  <si>
    <t>4142 - 0004</t>
  </si>
  <si>
    <t>Generic Reg'ns - Standard Work App - Generic Regulations</t>
  </si>
  <si>
    <t>4143 - 0004</t>
  </si>
  <si>
    <t>Generic Reg'ns - Major Work App - Generic Regulations</t>
  </si>
  <si>
    <t>Total Permit Applications</t>
  </si>
  <si>
    <t>4144 - 0004</t>
  </si>
  <si>
    <t>Generic Reg'ns - Permit Amendment - Generic Regulations</t>
  </si>
  <si>
    <t>4146 - 0004</t>
  </si>
  <si>
    <t>Generic Reg'ns - Lawyers Enquiries - Generic Regulations</t>
  </si>
  <si>
    <t>4148 - 0004</t>
  </si>
  <si>
    <t>Generic Reg'ns - Infractions - Generic Regulations</t>
  </si>
  <si>
    <t>4145 - 0004</t>
  </si>
  <si>
    <t>Generic Reg'ns - Survey - Generic Regulations</t>
  </si>
  <si>
    <t>4147 - 0004</t>
  </si>
  <si>
    <t>Generic Reg'ns - Technical services - Generic Regulations</t>
  </si>
  <si>
    <t>4137 - 0004</t>
  </si>
  <si>
    <t>Generic Regn's - Severance Review - Generic Regulations</t>
  </si>
  <si>
    <t>4149 - 0004</t>
  </si>
  <si>
    <t>Generic Reg'ns - Subdivisions - Generic Regulations</t>
  </si>
  <si>
    <t>Regulations</t>
  </si>
  <si>
    <t>4555 - 0004</t>
  </si>
  <si>
    <t>Regulations - Shoreline/Watercourse</t>
  </si>
  <si>
    <t>4557 - 0004</t>
  </si>
  <si>
    <t>Regulations - Docks</t>
  </si>
  <si>
    <t>4560 - 0004</t>
  </si>
  <si>
    <t>Regulations - Water Crossing</t>
  </si>
  <si>
    <t>Reduce 5yr avg to reflect trends 3406 to 1800</t>
  </si>
  <si>
    <t>4563 - 0004</t>
  </si>
  <si>
    <t>Regulations - Fill &amp; Grading(Septic)</t>
  </si>
  <si>
    <t>4566 - 0004</t>
  </si>
  <si>
    <t>Regulations - Buildings</t>
  </si>
  <si>
    <t>Reduce 5 yr avg to projection. 87649 to 50500. to represent trends</t>
  </si>
  <si>
    <t>4568 - 0004</t>
  </si>
  <si>
    <t>Regulations - Marina</t>
  </si>
  <si>
    <t>4570 - 0004</t>
  </si>
  <si>
    <t>Regulations - Golf Course</t>
  </si>
  <si>
    <t>4572 - 0004</t>
  </si>
  <si>
    <t>Regulations - Subdivision</t>
  </si>
  <si>
    <t>4575 - 0004</t>
  </si>
  <si>
    <t>Regulations - Permit Renewal</t>
  </si>
  <si>
    <t>4577 - 0004</t>
  </si>
  <si>
    <t>Regulations - Permit Amendment</t>
  </si>
  <si>
    <t>4580 - 0004</t>
  </si>
  <si>
    <t>Regulations - Non-Compliance</t>
  </si>
  <si>
    <t>4582 - 0004</t>
  </si>
  <si>
    <t>Regulations - Hearing Review</t>
  </si>
  <si>
    <t>4583 - 0004</t>
  </si>
  <si>
    <t>Regulations - Technical Services</t>
  </si>
  <si>
    <t>4574 - 0004</t>
  </si>
  <si>
    <t>Regulations - Administration Fee</t>
  </si>
  <si>
    <t>Planning Files</t>
  </si>
  <si>
    <t>4585 - 0004</t>
  </si>
  <si>
    <t>Planning - Application for Consent(Severance)</t>
  </si>
  <si>
    <t>4587 - 0004</t>
  </si>
  <si>
    <t>Planning - Minor Variance</t>
  </si>
  <si>
    <t>4590 - 0004</t>
  </si>
  <si>
    <t>Planning - Zoning By-Law</t>
  </si>
  <si>
    <t>4592 - 0004</t>
  </si>
  <si>
    <t>Planning - Official Plan Amendment</t>
  </si>
  <si>
    <t>4594 - 0004</t>
  </si>
  <si>
    <t>Planning - Subdivision</t>
  </si>
  <si>
    <t>4596 - 0004</t>
  </si>
  <si>
    <t>Planning - Property Clearance(Legal)</t>
  </si>
  <si>
    <t>4597 - 0004</t>
  </si>
  <si>
    <t>Planning - Property Clearance(Legal) - Expediated</t>
  </si>
  <si>
    <t>4598 - 0004</t>
  </si>
  <si>
    <t>Planning - Site Visit</t>
  </si>
  <si>
    <t>4553 - 0004</t>
  </si>
  <si>
    <t>Property Inquiry Services (PIF)</t>
  </si>
  <si>
    <t>Reduce 5yr avg to reflect trend.  From 12080 to 8000</t>
  </si>
  <si>
    <t>4552 - 0004</t>
  </si>
  <si>
    <t>Floodplain &amp; Wetland Delineation</t>
  </si>
  <si>
    <t>4584 - 0004</t>
  </si>
  <si>
    <t>Property Inquiry Services (PIF) - Site Visit</t>
  </si>
  <si>
    <t>Rduce 5yr avg from 7000 to 5250</t>
  </si>
  <si>
    <t>Total Water Operations Revenue</t>
  </si>
  <si>
    <t>Total Expenditures</t>
  </si>
  <si>
    <t>(Surplus)/Deficit</t>
  </si>
  <si>
    <t>% of</t>
  </si>
  <si>
    <t>Expenses:</t>
  </si>
  <si>
    <t>Actuals</t>
  </si>
  <si>
    <t>5010 - 0001</t>
  </si>
  <si>
    <t>Audit fees</t>
  </si>
  <si>
    <t>5020 - 0001</t>
  </si>
  <si>
    <t>Conservation Ontario Levy</t>
  </si>
  <si>
    <t>5100 - 0001</t>
  </si>
  <si>
    <t>Members Expense</t>
  </si>
  <si>
    <t>Board Orientation</t>
  </si>
  <si>
    <t>5110 - 0001</t>
  </si>
  <si>
    <t>Bank charges and interest/Visa Merchant Fees</t>
  </si>
  <si>
    <t>GIS Services Contract</t>
  </si>
  <si>
    <t>5410 - 0001</t>
  </si>
  <si>
    <t>Wages - Administration</t>
  </si>
  <si>
    <t>5420 - 0001</t>
  </si>
  <si>
    <t>CPP - Administration</t>
  </si>
  <si>
    <t>5425 - 0001</t>
  </si>
  <si>
    <t>EI - Administration</t>
  </si>
  <si>
    <t>5435 - 0001</t>
  </si>
  <si>
    <t>EHT - Administration</t>
  </si>
  <si>
    <t>5445 - 0001</t>
  </si>
  <si>
    <t>WSIB - Administration</t>
  </si>
  <si>
    <t>5450 - 0001</t>
  </si>
  <si>
    <t>Group Benefits - Administration</t>
  </si>
  <si>
    <t>5455 - 0001</t>
  </si>
  <si>
    <t>RRSP - OMERS - Administration</t>
  </si>
  <si>
    <t>5410 - 0002</t>
  </si>
  <si>
    <t>Wages - Operations</t>
  </si>
  <si>
    <t>ops wages less cordova, kash, hp,round wages, lands</t>
  </si>
  <si>
    <t>5420 - 0002</t>
  </si>
  <si>
    <t>CPP - Operations</t>
  </si>
  <si>
    <t>5425 - 0002</t>
  </si>
  <si>
    <t>EI - Operations</t>
  </si>
  <si>
    <t>5435 - 0002</t>
  </si>
  <si>
    <t>EHT - Operations</t>
  </si>
  <si>
    <t>5445 - 0002</t>
  </si>
  <si>
    <t>WSIB - Operations</t>
  </si>
  <si>
    <t>5455 - 0002</t>
  </si>
  <si>
    <t>RRSP-OMERS - Operations</t>
  </si>
  <si>
    <t>5450 - 0002</t>
  </si>
  <si>
    <t>Group Benefits - Operations</t>
  </si>
  <si>
    <t>5410 - 0005</t>
  </si>
  <si>
    <t>Wages - Cordova Lake Dam</t>
  </si>
  <si>
    <t>5420 - 0005</t>
  </si>
  <si>
    <t>CPP - Cordova Lake Dam</t>
  </si>
  <si>
    <t>5425 - 0005</t>
  </si>
  <si>
    <t>EI - Cordova Lake Dam</t>
  </si>
  <si>
    <t>5435 - 0005</t>
  </si>
  <si>
    <t>EHT - Cordova Lake Dam</t>
  </si>
  <si>
    <t>5445 - 0005</t>
  </si>
  <si>
    <t>WSIB - Cordova Lake Dam</t>
  </si>
  <si>
    <t>5410 - 0006</t>
  </si>
  <si>
    <t>Wages - Round Lake Dam</t>
  </si>
  <si>
    <t>5420 - 0006</t>
  </si>
  <si>
    <t>CPP - Round Lake Dam</t>
  </si>
  <si>
    <t>5425 - 0006</t>
  </si>
  <si>
    <t>EI - Round Lake Dam</t>
  </si>
  <si>
    <t>5435 - 0006</t>
  </si>
  <si>
    <t>EHT - Round Lake Dam</t>
  </si>
  <si>
    <t>5445 - 0006</t>
  </si>
  <si>
    <t>WSIB - Round Lake Dam</t>
  </si>
  <si>
    <t>5410 - 0007</t>
  </si>
  <si>
    <t>Wages - Kashabog Lake Dam</t>
  </si>
  <si>
    <t>5420 - 0007</t>
  </si>
  <si>
    <t>CPP - Kashabog Lake Dam</t>
  </si>
  <si>
    <t>5425 - 0007</t>
  </si>
  <si>
    <t>EI - Kashabog Lake Dam</t>
  </si>
  <si>
    <t>5435 - 0007</t>
  </si>
  <si>
    <t>EHT - Kashabog Lake Dam</t>
  </si>
  <si>
    <t>5445 - 0007</t>
  </si>
  <si>
    <t>WSIB - Kashabog Lake Dam</t>
  </si>
  <si>
    <t>5410 - 0008</t>
  </si>
  <si>
    <t>Wages - Hydro Plant</t>
  </si>
  <si>
    <t>5420 - 0008</t>
  </si>
  <si>
    <t>CPP - Hydro Plant</t>
  </si>
  <si>
    <t>5425 - 0008</t>
  </si>
  <si>
    <t>EI - Hydro Plant</t>
  </si>
  <si>
    <t>5435 - 0008</t>
  </si>
  <si>
    <t>EHT - Hydro Plant</t>
  </si>
  <si>
    <t>5445 - 0008</t>
  </si>
  <si>
    <t>WSIB - Hydro Plant</t>
  </si>
  <si>
    <t>5520 - 0001</t>
  </si>
  <si>
    <t>Travel &amp; Professional Development</t>
  </si>
  <si>
    <t>5040 - 0001</t>
  </si>
  <si>
    <t>Membership &amp; Subscription</t>
  </si>
  <si>
    <t>5090 - 0001</t>
  </si>
  <si>
    <t>Office Supplies, Shop Supplies, Kitchen Supplies Courier &amp; Postage</t>
  </si>
  <si>
    <t>5580 - 0001</t>
  </si>
  <si>
    <t>Insurance</t>
  </si>
  <si>
    <t>5030 - 0001</t>
  </si>
  <si>
    <t>Legal Fees</t>
  </si>
  <si>
    <t>5570 - 0002</t>
  </si>
  <si>
    <t>Telephone, Cell Phones, Internet ect</t>
  </si>
  <si>
    <t>Increase projection by 660 for bell fibe internet</t>
  </si>
  <si>
    <t>5590 - 0002</t>
  </si>
  <si>
    <t>Utilities</t>
  </si>
  <si>
    <t>5600 - 0002</t>
  </si>
  <si>
    <t>Property Taxes</t>
  </si>
  <si>
    <t>2% COLA</t>
  </si>
  <si>
    <t>5315 - 0002</t>
  </si>
  <si>
    <t>Vehicle - Gas &amp; Maintenance</t>
  </si>
  <si>
    <t>Equipment Maintenance - Tractor Tires</t>
  </si>
  <si>
    <t>5680 - 0002</t>
  </si>
  <si>
    <t>Dam operations</t>
  </si>
  <si>
    <t>2150</t>
  </si>
  <si>
    <t>Flood Management - Unfunded Liabilities (payroll liability OT)</t>
  </si>
  <si>
    <t>5095 - 0001</t>
  </si>
  <si>
    <t>Computer Software, Hardware &amp; Service</t>
  </si>
  <si>
    <t>5210</t>
  </si>
  <si>
    <t>Computer Capital Expense</t>
  </si>
  <si>
    <t>5550 - 0001</t>
  </si>
  <si>
    <t>Repairs &amp; Maintenance</t>
  </si>
  <si>
    <t>5700 - 0001</t>
  </si>
  <si>
    <t>General Expense - Other - Administration</t>
  </si>
  <si>
    <t>3100</t>
  </si>
  <si>
    <t>Contingency Reserve</t>
  </si>
  <si>
    <t>5065 - 0002</t>
  </si>
  <si>
    <t>Health and Safety</t>
  </si>
  <si>
    <t>Kept higher for Dam Harnesses &amp; Lanyards</t>
  </si>
  <si>
    <t>Lands</t>
  </si>
  <si>
    <t>5410 - 0011</t>
  </si>
  <si>
    <t>Wages - Lands</t>
  </si>
  <si>
    <t>5420 - 0011</t>
  </si>
  <si>
    <t>CPP - Lands</t>
  </si>
  <si>
    <t>5425 - 0011</t>
  </si>
  <si>
    <t>EI - Lands</t>
  </si>
  <si>
    <t>5435 - 0011</t>
  </si>
  <si>
    <t>EHT - Lands</t>
  </si>
  <si>
    <t>5445 - 0011</t>
  </si>
  <si>
    <t>WSIB - Lands</t>
  </si>
  <si>
    <t>5580 - 0011</t>
  </si>
  <si>
    <t>Insurance - Lands</t>
  </si>
  <si>
    <t>5030 - 0004</t>
  </si>
  <si>
    <t>Legal Fees - Regulations</t>
  </si>
  <si>
    <t>5065 - 0004</t>
  </si>
  <si>
    <t>Health and Safety Supplies - Regulations</t>
  </si>
  <si>
    <t>5410 - 0004</t>
  </si>
  <si>
    <t>Wages - Regulations (3 FTE)</t>
  </si>
  <si>
    <t>5420 - 0004</t>
  </si>
  <si>
    <t>CPP - Regulations</t>
  </si>
  <si>
    <t>5425 - 0004</t>
  </si>
  <si>
    <t>EI - Regulations</t>
  </si>
  <si>
    <t>5435 - 0004</t>
  </si>
  <si>
    <t>EHT - Regulations</t>
  </si>
  <si>
    <t>5445 - 0004</t>
  </si>
  <si>
    <t>WSIB - Regulations</t>
  </si>
  <si>
    <t>5450 - 0004</t>
  </si>
  <si>
    <t>Group Benefits - Regulations</t>
  </si>
  <si>
    <t>5455 - 0004</t>
  </si>
  <si>
    <t>RRSP - OMERS - Regulations</t>
  </si>
  <si>
    <t>5095 - 0004</t>
  </si>
  <si>
    <t>Computer Software - ESRI</t>
  </si>
  <si>
    <t>expecting 3% inc.  Then 6% in 2027 &amp; 2028</t>
  </si>
  <si>
    <t>5510 - 0004</t>
  </si>
  <si>
    <t>Advertising - Regulations</t>
  </si>
  <si>
    <t>5520 - 0004</t>
  </si>
  <si>
    <t>Travel &amp; Professional Development - Regulations</t>
  </si>
  <si>
    <t>5580 - 0004</t>
  </si>
  <si>
    <t>Insurance - Regulations</t>
  </si>
  <si>
    <t>5570 - 0004</t>
  </si>
  <si>
    <t>Telephone - Regulations</t>
  </si>
  <si>
    <t>5075 - 0004</t>
  </si>
  <si>
    <t xml:space="preserve">Equipment Rental </t>
  </si>
  <si>
    <t>5090 - 0004</t>
  </si>
  <si>
    <t>Office Supplies - Regulations</t>
  </si>
  <si>
    <t>5720 - 0004</t>
  </si>
  <si>
    <t>Uniforms - Regulations</t>
  </si>
  <si>
    <t>5710 - 0004</t>
  </si>
  <si>
    <t>Generic Regulations Expense - Regulations</t>
  </si>
  <si>
    <t>Wages &amp; Merc - Monitoring</t>
  </si>
  <si>
    <t>OMERS - Monitoring</t>
  </si>
  <si>
    <t>Benefits - Monitoring</t>
  </si>
  <si>
    <t>Total Expenditures Water Operations &amp; Administration</t>
  </si>
  <si>
    <t>Land Operations Category 1</t>
  </si>
  <si>
    <t xml:space="preserve">Any budget </t>
  </si>
  <si>
    <t>Greater than $5,000</t>
  </si>
  <si>
    <t>requires a comment</t>
  </si>
  <si>
    <t>4100 - 0011</t>
  </si>
  <si>
    <t>Levies - Operations - Lands</t>
  </si>
  <si>
    <t>4300 - 0009</t>
  </si>
  <si>
    <t>Foundation Donations - McGeachie Conservation</t>
  </si>
  <si>
    <t>4300 - 0011</t>
  </si>
  <si>
    <t>Foundation Donations - Lands</t>
  </si>
  <si>
    <t>4320</t>
  </si>
  <si>
    <t>Hunting Lease - Not Assigned to Departments</t>
  </si>
  <si>
    <t>2% increase to hunting fees</t>
  </si>
  <si>
    <t>4200 - 0009</t>
  </si>
  <si>
    <t>Rent Revenue - McGeachie Conservation</t>
  </si>
  <si>
    <t>2% increase to 2025 Actual</t>
  </si>
  <si>
    <t>Total Land Operations Revenue</t>
  </si>
  <si>
    <t>Total Land Operations Expenditures</t>
  </si>
  <si>
    <t>5550 - 0009</t>
  </si>
  <si>
    <t>Repairs &amp; Maintenance - McGeachie Conservation</t>
  </si>
  <si>
    <t>5600 - 0011</t>
  </si>
  <si>
    <t>Property Taxes - Lands</t>
  </si>
  <si>
    <t>2% inc. - includes MCA Taxes</t>
  </si>
  <si>
    <t>5690 - 0011</t>
  </si>
  <si>
    <t>Conservation Area Expense - Lands</t>
  </si>
  <si>
    <t>5700 - 0009</t>
  </si>
  <si>
    <r>
      <t>General Expense</t>
    </r>
    <r>
      <rPr>
        <sz val="10"/>
        <color indexed="8"/>
        <rFont val="Arial"/>
        <family val="2"/>
      </rPr>
      <t xml:space="preserve"> McGeachie Conservation</t>
    </r>
  </si>
  <si>
    <t>2% cola increase</t>
  </si>
  <si>
    <t>The Gut Road Maintenance</t>
  </si>
  <si>
    <t>Total Land Operatons Expenditures</t>
  </si>
  <si>
    <t>Projection</t>
  </si>
  <si>
    <t>4160 - 0003</t>
  </si>
  <si>
    <t>Source Water Protection - Source Water Protection</t>
  </si>
  <si>
    <t>4100 - 0003</t>
  </si>
  <si>
    <t>Levies - Watershed Management &amp; Monitoring</t>
  </si>
  <si>
    <t>4310</t>
  </si>
  <si>
    <t>Employment Program Revenue - Benthics Program</t>
  </si>
  <si>
    <t>4163 - 0013</t>
  </si>
  <si>
    <t>RMO Duties - Highlands East</t>
  </si>
  <si>
    <t>Total Special Projects Revenue</t>
  </si>
  <si>
    <t>Total Special Projects Expenditures</t>
  </si>
  <si>
    <t>5090 - 0003</t>
  </si>
  <si>
    <t>Office Supplies - Source Water Protection</t>
  </si>
  <si>
    <t>5050 - 0003</t>
  </si>
  <si>
    <t>Postage - Source Water Protection</t>
  </si>
  <si>
    <t>5715 - 0013</t>
  </si>
  <si>
    <t>RMO Related Expenditures</t>
  </si>
  <si>
    <t>5410 - 0013</t>
  </si>
  <si>
    <t>RMO Wages &amp; MERC&amp; OMERS &amp; Benefits</t>
  </si>
  <si>
    <t>5520 - 0003</t>
  </si>
  <si>
    <t>Travel &amp; Professional Development - Special Projects</t>
  </si>
  <si>
    <t>`</t>
  </si>
  <si>
    <t>5700 - 0003</t>
  </si>
  <si>
    <t>General Expense - Other - Source Water Protection</t>
  </si>
  <si>
    <t>5570 - 0003</t>
  </si>
  <si>
    <t>Telephone - Source Water Protection</t>
  </si>
  <si>
    <t>Source Protection - Overhead/Ins/Admin&amp;Mgmt</t>
  </si>
  <si>
    <t>5500 - 0003</t>
  </si>
  <si>
    <t>Source Protection - Job Sharing</t>
  </si>
  <si>
    <t>5410 - 0003</t>
  </si>
  <si>
    <t>Wages - Source Water Protection</t>
  </si>
  <si>
    <t>5420 - 0003</t>
  </si>
  <si>
    <t>CPP - Source Water Protection</t>
  </si>
  <si>
    <t>5425 - 0003</t>
  </si>
  <si>
    <t>EI - Source Water Protection</t>
  </si>
  <si>
    <t>5435 - 0003</t>
  </si>
  <si>
    <t>EHT - Source Water Protection</t>
  </si>
  <si>
    <t>5445 - 0003</t>
  </si>
  <si>
    <t>WSIB - Source Water Protection</t>
  </si>
  <si>
    <t>5450 - 0003</t>
  </si>
  <si>
    <t>Group Benefits - Source Water Protection</t>
  </si>
  <si>
    <t>5455 - 0003</t>
  </si>
  <si>
    <t>RRSP - OMERS - Source Water Protection</t>
  </si>
  <si>
    <t>5410 - 0012</t>
  </si>
  <si>
    <t>Wages - Special Projects - Other</t>
  </si>
  <si>
    <t>2 summer students funded by CVCA</t>
  </si>
  <si>
    <t>5420 - 0012</t>
  </si>
  <si>
    <t>CPP - Special Projects - Other</t>
  </si>
  <si>
    <t>5425 - 0012</t>
  </si>
  <si>
    <t>EI - Special Projects - Other</t>
  </si>
  <si>
    <t>5435 - 0012</t>
  </si>
  <si>
    <t>EHT - Special Projects - Other</t>
  </si>
  <si>
    <t>5445 - 0012</t>
  </si>
  <si>
    <t>WSIB - Special Projects - Other</t>
  </si>
  <si>
    <t>5705 - 0012</t>
  </si>
  <si>
    <t>Benthics Summer Program - Operations</t>
  </si>
  <si>
    <t>5702 - 0012</t>
  </si>
  <si>
    <t>Monitoring Programs - PGMN</t>
  </si>
  <si>
    <t>Crowe Valley Conservation Authority Summary - Operating Budget - Draft 2026</t>
  </si>
  <si>
    <t>Tax Requirement (Municipal Levy)</t>
  </si>
  <si>
    <t>Contribution from Reserves - .5 FTE</t>
  </si>
  <si>
    <t>4110</t>
  </si>
  <si>
    <t>Levies - Capital Operations (Maintenance/Improvements)</t>
  </si>
  <si>
    <t>Levies - Asset Replacement Program</t>
  </si>
  <si>
    <t xml:space="preserve">AMP increased - added computers, jeep, 2 chainsaws </t>
  </si>
  <si>
    <t>Levies - Infrastructure Asset Replacement Program</t>
  </si>
  <si>
    <t>Flood Hazard Identification &amp; Mapping Program (FHIMP)Limerick</t>
  </si>
  <si>
    <t>Flood Hazard Identification &amp; Mapping Program (FHIMP) Wollaston</t>
  </si>
  <si>
    <t>Contributions from Reserves</t>
  </si>
  <si>
    <t>For 50%  FHIMP &amp; WECI</t>
  </si>
  <si>
    <t>Total Capital Revenue</t>
  </si>
  <si>
    <t>Total Capital Expenditures</t>
  </si>
  <si>
    <t>Capital Expenses:</t>
  </si>
  <si>
    <t xml:space="preserve">Contribution to Reserves </t>
  </si>
  <si>
    <t>5220 - 0002</t>
  </si>
  <si>
    <t>WECI - Belmont Dam Safety Assesment Update</t>
  </si>
  <si>
    <t>Belmont or Wollaston dam Safety Assesment Update (as per quote EXP)</t>
  </si>
  <si>
    <t>Contribution to Asset Replacement Program</t>
  </si>
  <si>
    <t>Contribution to Infrastructure Replacement Program</t>
  </si>
  <si>
    <t>Stop Logs</t>
  </si>
  <si>
    <t>Flood Plain Mapping - Limerick/Steenburg - FHIMP</t>
  </si>
  <si>
    <t>Flood Plain Mapping - Wollaston Lake - FHIMP</t>
  </si>
  <si>
    <t>5640 - 0002</t>
  </si>
  <si>
    <t>Asset Maintenance/Improvments</t>
  </si>
  <si>
    <t>Asset Replacement/Purchase</t>
  </si>
  <si>
    <t>Tractor Snow Blower attachement (used)</t>
  </si>
  <si>
    <t>5640 - 0001</t>
  </si>
  <si>
    <t>Repairs to Admin Bldg</t>
  </si>
  <si>
    <t>Provincial Funding - WECI</t>
  </si>
  <si>
    <t>Flood Hazard Funding - FHIMP</t>
  </si>
  <si>
    <t xml:space="preserve">Reserve Contributions </t>
  </si>
  <si>
    <t>Asset Replacement Program</t>
  </si>
  <si>
    <t>Capital Expenditures - WECI</t>
  </si>
  <si>
    <t>Capital Expenditures</t>
  </si>
  <si>
    <t>Flood Hazard Project</t>
  </si>
  <si>
    <t>Asset Maintenance/Improvements</t>
  </si>
  <si>
    <t>Stop Log Replacement</t>
  </si>
  <si>
    <t>Debenture Repayments</t>
  </si>
  <si>
    <t>Reserve Contributions - Capital</t>
  </si>
  <si>
    <t xml:space="preserve">2%cola - added 1000 for office chairs </t>
  </si>
  <si>
    <t>Decreased to reflect completion on court case</t>
  </si>
  <si>
    <t>WECI 2025/26 Wollaston dam engineer assesment</t>
  </si>
  <si>
    <t>Crowe Valley Conservation Authority Summary - Capital Budget - Draft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</si>
</sst>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-&quot;$&quot;* #,##0_-;\-&quot;$&quot;* #,##0_-;_-&quot;$&quot;* &quot;-&quot;??_-;_-@_-"/>
    <numFmt numFmtId="167" formatCode="_(* #,##0.00_);_(* \(#,##0.00\);_(* &quot;-&quot;??_);_(@_)"/>
    <numFmt numFmtId="168" formatCode="&quot;$&quot;#,##0"/>
    <numFmt numFmtId="169" formatCode="&quot;$&quot;#,##0.00"/>
    <numFmt numFmtId="170" formatCode="0.000%"/>
    <numFmt numFmtId="171" formatCode="#,##0.000000"/>
    <numFmt numFmtId="172" formatCode="#,##0.0000000000"/>
    <numFmt numFmtId="173" formatCode="_(&quot;$&quot;* #,##0_);_(&quot;$&quot;* \(#,##0\);_(&quot;$&quot;* &quot;-&quot;_);_(@_)"/>
  </numFmts>
  <fonts count="3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5" tint="-0.249977111117893"/>
      <name val="Cambria"/>
      <family val="2"/>
      <scheme val="major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10"/>
      <color theme="0" tint="-0.499984740745262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" fillId="0" borderId="0"/>
    <xf numFmtId="0" fontId="12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164" fontId="0" fillId="0" borderId="0" xfId="2" applyFont="1"/>
    <xf numFmtId="0" fontId="4" fillId="0" borderId="0" xfId="5" applyFill="1" applyBorder="1"/>
    <xf numFmtId="0" fontId="5" fillId="0" borderId="0" xfId="0" applyFont="1"/>
    <xf numFmtId="165" fontId="0" fillId="0" borderId="0" xfId="2" applyNumberFormat="1" applyFont="1"/>
    <xf numFmtId="165" fontId="0" fillId="0" borderId="0" xfId="0" applyNumberFormat="1"/>
    <xf numFmtId="44" fontId="0" fillId="0" borderId="0" xfId="0" applyNumberFormat="1"/>
    <xf numFmtId="0" fontId="6" fillId="0" borderId="0" xfId="0" applyFont="1"/>
    <xf numFmtId="165" fontId="6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/>
    </xf>
    <xf numFmtId="4" fontId="0" fillId="0" borderId="0" xfId="0" applyNumberFormat="1"/>
    <xf numFmtId="165" fontId="0" fillId="0" borderId="0" xfId="2" applyNumberFormat="1" applyFont="1" applyFill="1"/>
    <xf numFmtId="164" fontId="0" fillId="0" borderId="0" xfId="2" applyFont="1" applyFill="1"/>
    <xf numFmtId="0" fontId="7" fillId="0" borderId="0" xfId="0" applyFont="1" applyAlignment="1">
      <alignment horizontal="left"/>
    </xf>
    <xf numFmtId="165" fontId="6" fillId="0" borderId="0" xfId="2" applyNumberFormat="1" applyFont="1"/>
    <xf numFmtId="164" fontId="5" fillId="0" borderId="0" xfId="2" applyFont="1" applyAlignment="1">
      <alignment horizontal="center"/>
    </xf>
    <xf numFmtId="164" fontId="5" fillId="0" borderId="0" xfId="2" applyFont="1"/>
    <xf numFmtId="165" fontId="5" fillId="0" borderId="0" xfId="2" applyNumberFormat="1" applyFont="1"/>
    <xf numFmtId="0" fontId="5" fillId="0" borderId="3" xfId="0" applyFont="1" applyBorder="1"/>
    <xf numFmtId="164" fontId="5" fillId="0" borderId="3" xfId="2" applyFont="1" applyFill="1" applyBorder="1"/>
    <xf numFmtId="165" fontId="5" fillId="0" borderId="3" xfId="2" applyNumberFormat="1" applyFont="1" applyFill="1" applyBorder="1"/>
    <xf numFmtId="164" fontId="2" fillId="0" borderId="0" xfId="2" applyFont="1"/>
    <xf numFmtId="0" fontId="5" fillId="0" borderId="4" xfId="0" applyFont="1" applyBorder="1"/>
    <xf numFmtId="0" fontId="5" fillId="0" borderId="5" xfId="2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/>
    <xf numFmtId="165" fontId="0" fillId="0" borderId="0" xfId="2" applyNumberFormat="1" applyFont="1" applyBorder="1"/>
    <xf numFmtId="166" fontId="0" fillId="0" borderId="0" xfId="0" applyNumberFormat="1"/>
    <xf numFmtId="44" fontId="5" fillId="0" borderId="0" xfId="0" applyNumberFormat="1" applyFont="1" applyAlignment="1">
      <alignment horizontal="center"/>
    </xf>
    <xf numFmtId="10" fontId="5" fillId="0" borderId="8" xfId="3" applyNumberFormat="1" applyFont="1" applyFill="1" applyBorder="1" applyAlignment="1">
      <alignment horizontal="center"/>
    </xf>
    <xf numFmtId="4" fontId="0" fillId="0" borderId="0" xfId="1" applyNumberFormat="1" applyFont="1"/>
    <xf numFmtId="10" fontId="0" fillId="0" borderId="8" xfId="3" applyNumberFormat="1" applyFont="1" applyBorder="1"/>
    <xf numFmtId="10" fontId="0" fillId="0" borderId="0" xfId="3" applyNumberFormat="1" applyFont="1"/>
    <xf numFmtId="165" fontId="2" fillId="0" borderId="0" xfId="0" applyNumberFormat="1" applyFont="1"/>
    <xf numFmtId="166" fontId="2" fillId="0" borderId="0" xfId="0" applyNumberFormat="1" applyFont="1"/>
    <xf numFmtId="165" fontId="8" fillId="0" borderId="0" xfId="0" applyNumberFormat="1" applyFont="1"/>
    <xf numFmtId="166" fontId="8" fillId="0" borderId="0" xfId="0" applyNumberFormat="1" applyFont="1"/>
    <xf numFmtId="44" fontId="5" fillId="0" borderId="9" xfId="0" applyNumberFormat="1" applyFont="1" applyBorder="1"/>
    <xf numFmtId="165" fontId="9" fillId="0" borderId="3" xfId="0" applyNumberFormat="1" applyFont="1" applyBorder="1"/>
    <xf numFmtId="166" fontId="9" fillId="0" borderId="3" xfId="0" applyNumberFormat="1" applyFont="1" applyBorder="1"/>
    <xf numFmtId="166" fontId="5" fillId="0" borderId="3" xfId="0" applyNumberFormat="1" applyFont="1" applyBorder="1"/>
    <xf numFmtId="10" fontId="5" fillId="0" borderId="10" xfId="3" applyNumberFormat="1" applyFont="1" applyBorder="1"/>
    <xf numFmtId="44" fontId="2" fillId="0" borderId="0" xfId="0" applyNumberFormat="1" applyFont="1"/>
    <xf numFmtId="167" fontId="0" fillId="0" borderId="0" xfId="1" applyFont="1"/>
    <xf numFmtId="0" fontId="11" fillId="0" borderId="0" xfId="6" applyFont="1"/>
    <xf numFmtId="0" fontId="10" fillId="0" borderId="0" xfId="6" applyFont="1"/>
    <xf numFmtId="0" fontId="2" fillId="0" borderId="0" xfId="6"/>
    <xf numFmtId="0" fontId="13" fillId="0" borderId="0" xfId="7" applyFont="1"/>
    <xf numFmtId="0" fontId="14" fillId="0" borderId="0" xfId="6" applyFont="1"/>
    <xf numFmtId="0" fontId="5" fillId="0" borderId="0" xfId="6" applyFont="1" applyAlignment="1">
      <alignment horizontal="center"/>
    </xf>
    <xf numFmtId="0" fontId="5" fillId="0" borderId="11" xfId="6" applyFont="1" applyBorder="1" applyAlignment="1">
      <alignment horizontal="center"/>
    </xf>
    <xf numFmtId="168" fontId="2" fillId="0" borderId="0" xfId="6" applyNumberFormat="1"/>
    <xf numFmtId="169" fontId="2" fillId="0" borderId="0" xfId="6" applyNumberFormat="1"/>
    <xf numFmtId="168" fontId="15" fillId="0" borderId="0" xfId="6" applyNumberFormat="1" applyFont="1"/>
    <xf numFmtId="168" fontId="5" fillId="0" borderId="0" xfId="6" applyNumberFormat="1" applyFont="1"/>
    <xf numFmtId="2" fontId="2" fillId="0" borderId="0" xfId="6" applyNumberFormat="1"/>
    <xf numFmtId="0" fontId="0" fillId="0" borderId="0" xfId="6" applyFont="1"/>
    <xf numFmtId="0" fontId="11" fillId="0" borderId="12" xfId="6" applyFont="1" applyBorder="1" applyAlignment="1">
      <alignment horizontal="right"/>
    </xf>
    <xf numFmtId="168" fontId="5" fillId="0" borderId="12" xfId="6" applyNumberFormat="1" applyFont="1" applyBorder="1"/>
    <xf numFmtId="164" fontId="2" fillId="0" borderId="0" xfId="8" applyFont="1"/>
    <xf numFmtId="3" fontId="2" fillId="0" borderId="0" xfId="6" applyNumberFormat="1"/>
    <xf numFmtId="0" fontId="5" fillId="0" borderId="13" xfId="6" applyFont="1" applyBorder="1" applyAlignment="1">
      <alignment horizontal="center" wrapText="1"/>
    </xf>
    <xf numFmtId="0" fontId="17" fillId="0" borderId="0" xfId="6" applyFont="1"/>
    <xf numFmtId="168" fontId="18" fillId="0" borderId="0" xfId="6" applyNumberFormat="1" applyFont="1" applyAlignment="1">
      <alignment horizontal="left"/>
    </xf>
    <xf numFmtId="168" fontId="19" fillId="0" borderId="0" xfId="6" applyNumberFormat="1" applyFont="1"/>
    <xf numFmtId="10" fontId="18" fillId="0" borderId="0" xfId="6" applyNumberFormat="1" applyFont="1" applyAlignment="1">
      <alignment horizontal="left"/>
    </xf>
    <xf numFmtId="10" fontId="2" fillId="0" borderId="0" xfId="9" applyNumberFormat="1" applyFont="1"/>
    <xf numFmtId="0" fontId="5" fillId="0" borderId="0" xfId="6" applyFont="1"/>
    <xf numFmtId="169" fontId="5" fillId="0" borderId="0" xfId="6" applyNumberFormat="1" applyFont="1"/>
    <xf numFmtId="10" fontId="2" fillId="0" borderId="0" xfId="6" applyNumberFormat="1"/>
    <xf numFmtId="0" fontId="19" fillId="0" borderId="0" xfId="6" applyFont="1"/>
    <xf numFmtId="0" fontId="18" fillId="0" borderId="0" xfId="6" applyFont="1"/>
    <xf numFmtId="164" fontId="19" fillId="0" borderId="0" xfId="8" applyFont="1"/>
    <xf numFmtId="2" fontId="2" fillId="0" borderId="0" xfId="9" applyNumberFormat="1" applyFont="1"/>
    <xf numFmtId="170" fontId="2" fillId="0" borderId="0" xfId="9" applyNumberFormat="1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quotePrefix="1" applyFont="1" applyAlignment="1">
      <alignment horizontal="left"/>
    </xf>
    <xf numFmtId="165" fontId="2" fillId="0" borderId="0" xfId="2" applyNumberFormat="1" applyFont="1"/>
    <xf numFmtId="9" fontId="2" fillId="0" borderId="0" xfId="2" applyNumberFormat="1" applyFont="1"/>
    <xf numFmtId="165" fontId="2" fillId="0" borderId="0" xfId="2" applyNumberFormat="1" applyFont="1" applyFill="1"/>
    <xf numFmtId="0" fontId="21" fillId="0" borderId="0" xfId="0" applyFont="1" applyAlignment="1">
      <alignment horizontal="left"/>
    </xf>
    <xf numFmtId="9" fontId="2" fillId="0" borderId="0" xfId="2" applyNumberFormat="1" applyFont="1" applyFill="1"/>
    <xf numFmtId="164" fontId="2" fillId="0" borderId="0" xfId="2" applyFont="1" applyFill="1"/>
    <xf numFmtId="165" fontId="22" fillId="0" borderId="0" xfId="0" applyNumberFormat="1" applyFont="1"/>
    <xf numFmtId="168" fontId="2" fillId="0" borderId="0" xfId="2" applyNumberFormat="1" applyFont="1" applyFill="1"/>
    <xf numFmtId="164" fontId="1" fillId="0" borderId="0" xfId="2" applyFont="1" applyFill="1"/>
    <xf numFmtId="165" fontId="2" fillId="3" borderId="0" xfId="2" applyNumberFormat="1" applyFont="1" applyFill="1"/>
    <xf numFmtId="164" fontId="2" fillId="3" borderId="0" xfId="2" applyFont="1" applyFill="1"/>
    <xf numFmtId="0" fontId="23" fillId="0" borderId="0" xfId="0" applyFont="1" applyAlignment="1">
      <alignment horizontal="left"/>
    </xf>
    <xf numFmtId="10" fontId="2" fillId="0" borderId="0" xfId="0" applyNumberFormat="1" applyFont="1"/>
    <xf numFmtId="169" fontId="0" fillId="0" borderId="0" xfId="0" applyNumberFormat="1"/>
    <xf numFmtId="165" fontId="2" fillId="0" borderId="0" xfId="0" applyNumberFormat="1" applyFont="1" applyAlignment="1">
      <alignment horizontal="left" wrapText="1"/>
    </xf>
    <xf numFmtId="0" fontId="21" fillId="4" borderId="0" xfId="0" quotePrefix="1" applyFont="1" applyFill="1" applyAlignment="1">
      <alignment horizontal="left"/>
    </xf>
    <xf numFmtId="0" fontId="23" fillId="0" borderId="0" xfId="0" quotePrefix="1" applyFont="1" applyAlignment="1">
      <alignment horizontal="left"/>
    </xf>
    <xf numFmtId="165" fontId="24" fillId="4" borderId="0" xfId="2" applyNumberFormat="1" applyFont="1" applyFill="1"/>
    <xf numFmtId="165" fontId="2" fillId="4" borderId="0" xfId="2" applyNumberFormat="1" applyFont="1" applyFill="1"/>
    <xf numFmtId="164" fontId="2" fillId="4" borderId="0" xfId="2" applyFont="1" applyFill="1"/>
    <xf numFmtId="3" fontId="2" fillId="0" borderId="0" xfId="2" applyNumberFormat="1" applyFont="1"/>
    <xf numFmtId="166" fontId="0" fillId="0" borderId="0" xfId="2" applyNumberFormat="1" applyFont="1"/>
    <xf numFmtId="164" fontId="24" fillId="4" borderId="0" xfId="2" applyFont="1" applyFill="1"/>
    <xf numFmtId="3" fontId="0" fillId="0" borderId="0" xfId="0" applyNumberFormat="1"/>
    <xf numFmtId="4" fontId="2" fillId="0" borderId="0" xfId="2" applyNumberFormat="1" applyFont="1"/>
    <xf numFmtId="4" fontId="2" fillId="0" borderId="0" xfId="2" applyNumberFormat="1" applyFont="1" applyFill="1"/>
    <xf numFmtId="0" fontId="25" fillId="0" borderId="0" xfId="0" applyFont="1"/>
    <xf numFmtId="0" fontId="5" fillId="2" borderId="0" xfId="0" applyFont="1" applyFill="1" applyAlignment="1">
      <alignment horizontal="right"/>
    </xf>
    <xf numFmtId="165" fontId="2" fillId="2" borderId="14" xfId="2" applyNumberFormat="1" applyFont="1" applyFill="1" applyBorder="1"/>
    <xf numFmtId="165" fontId="2" fillId="2" borderId="15" xfId="2" applyNumberFormat="1" applyFont="1" applyFill="1" applyBorder="1"/>
    <xf numFmtId="165" fontId="5" fillId="0" borderId="0" xfId="0" applyNumberFormat="1" applyFont="1" applyAlignment="1">
      <alignment horizontal="right"/>
    </xf>
    <xf numFmtId="168" fontId="2" fillId="2" borderId="14" xfId="2" applyNumberFormat="1" applyFont="1" applyFill="1" applyBorder="1"/>
    <xf numFmtId="0" fontId="5" fillId="0" borderId="0" xfId="0" applyFont="1" applyAlignment="1">
      <alignment horizontal="right"/>
    </xf>
    <xf numFmtId="0" fontId="5" fillId="0" borderId="0" xfId="2" applyNumberFormat="1" applyFont="1" applyFill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8" fontId="2" fillId="0" borderId="0" xfId="2" applyNumberFormat="1" applyFont="1"/>
    <xf numFmtId="169" fontId="5" fillId="0" borderId="0" xfId="0" applyNumberFormat="1" applyFont="1"/>
    <xf numFmtId="2" fontId="21" fillId="0" borderId="0" xfId="0" quotePrefix="1" applyNumberFormat="1" applyFont="1" applyAlignment="1">
      <alignment horizontal="left"/>
    </xf>
    <xf numFmtId="9" fontId="2" fillId="0" borderId="0" xfId="3" applyFont="1"/>
    <xf numFmtId="164" fontId="0" fillId="0" borderId="0" xfId="0" applyNumberFormat="1"/>
    <xf numFmtId="3" fontId="2" fillId="0" borderId="0" xfId="0" applyNumberFormat="1" applyFont="1"/>
    <xf numFmtId="168" fontId="0" fillId="0" borderId="0" xfId="0" applyNumberFormat="1"/>
    <xf numFmtId="9" fontId="2" fillId="4" borderId="0" xfId="2" applyNumberFormat="1" applyFont="1" applyFill="1"/>
    <xf numFmtId="0" fontId="25" fillId="0" borderId="0" xfId="0" quotePrefix="1" applyFont="1" applyAlignment="1">
      <alignment horizontal="left"/>
    </xf>
    <xf numFmtId="0" fontId="20" fillId="0" borderId="0" xfId="0" applyFont="1"/>
    <xf numFmtId="9" fontId="0" fillId="0" borderId="0" xfId="3" applyFont="1"/>
    <xf numFmtId="165" fontId="2" fillId="0" borderId="0" xfId="2" applyNumberFormat="1" applyFont="1" applyAlignment="1">
      <alignment horizontal="center"/>
    </xf>
    <xf numFmtId="4" fontId="2" fillId="0" borderId="0" xfId="0" applyNumberFormat="1" applyFont="1"/>
    <xf numFmtId="165" fontId="2" fillId="0" borderId="0" xfId="2" applyNumberFormat="1" applyFont="1" applyAlignment="1">
      <alignment wrapText="1"/>
    </xf>
    <xf numFmtId="10" fontId="2" fillId="0" borderId="0" xfId="3" applyNumberFormat="1" applyFont="1" applyAlignment="1"/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wrapText="1"/>
    </xf>
    <xf numFmtId="0" fontId="23" fillId="2" borderId="0" xfId="0" applyFont="1" applyFill="1" applyAlignment="1">
      <alignment horizontal="left"/>
    </xf>
    <xf numFmtId="165" fontId="5" fillId="2" borderId="14" xfId="2" applyNumberFormat="1" applyFont="1" applyFill="1" applyBorder="1"/>
    <xf numFmtId="172" fontId="0" fillId="0" borderId="0" xfId="0" applyNumberFormat="1"/>
    <xf numFmtId="0" fontId="5" fillId="0" borderId="0" xfId="0" applyFont="1" applyAlignment="1">
      <alignment horizontal="left"/>
    </xf>
    <xf numFmtId="173" fontId="2" fillId="0" borderId="0" xfId="2" applyNumberFormat="1" applyFont="1"/>
    <xf numFmtId="0" fontId="28" fillId="0" borderId="0" xfId="0" quotePrefix="1" applyFont="1" applyAlignment="1">
      <alignment horizontal="left"/>
    </xf>
    <xf numFmtId="165" fontId="0" fillId="0" borderId="0" xfId="0" applyNumberFormat="1" applyAlignment="1">
      <alignment horizontal="center" wrapText="1"/>
    </xf>
    <xf numFmtId="173" fontId="2" fillId="0" borderId="0" xfId="2" applyNumberFormat="1" applyFont="1" applyFill="1"/>
    <xf numFmtId="0" fontId="28" fillId="0" borderId="0" xfId="0" applyFont="1" applyAlignment="1">
      <alignment horizontal="left"/>
    </xf>
    <xf numFmtId="165" fontId="25" fillId="0" borderId="0" xfId="0" applyNumberFormat="1" applyFont="1"/>
    <xf numFmtId="0" fontId="29" fillId="2" borderId="0" xfId="0" applyFont="1" applyFill="1" applyAlignment="1">
      <alignment horizontal="right"/>
    </xf>
    <xf numFmtId="173" fontId="0" fillId="0" borderId="0" xfId="0" applyNumberFormat="1"/>
    <xf numFmtId="9" fontId="0" fillId="0" borderId="0" xfId="0" applyNumberFormat="1"/>
    <xf numFmtId="165" fontId="2" fillId="0" borderId="0" xfId="0" applyNumberFormat="1" applyFont="1" applyAlignment="1">
      <alignment horizontal="left" vertical="center"/>
    </xf>
    <xf numFmtId="165" fontId="0" fillId="0" borderId="15" xfId="2" applyNumberFormat="1" applyFont="1" applyBorder="1"/>
    <xf numFmtId="42" fontId="2" fillId="0" borderId="0" xfId="2" applyNumberFormat="1" applyFont="1"/>
    <xf numFmtId="164" fontId="2" fillId="0" borderId="0" xfId="2" applyFont="1" applyFill="1" applyBorder="1" applyAlignment="1">
      <alignment horizontal="left" vertical="center"/>
    </xf>
    <xf numFmtId="170" fontId="2" fillId="0" borderId="0" xfId="3" applyNumberFormat="1" applyFont="1" applyFill="1" applyBorder="1" applyAlignment="1">
      <alignment horizontal="left" vertical="center"/>
    </xf>
    <xf numFmtId="10" fontId="2" fillId="0" borderId="0" xfId="3" applyNumberFormat="1" applyFont="1" applyFill="1" applyBorder="1" applyAlignment="1">
      <alignment horizontal="left" vertical="center"/>
    </xf>
    <xf numFmtId="4" fontId="5" fillId="0" borderId="0" xfId="0" applyNumberFormat="1" applyFont="1"/>
    <xf numFmtId="44" fontId="2" fillId="0" borderId="0" xfId="0" applyNumberFormat="1" applyFont="1" applyAlignment="1">
      <alignment horizontal="left" vertical="center"/>
    </xf>
    <xf numFmtId="10" fontId="0" fillId="0" borderId="0" xfId="0" applyNumberFormat="1"/>
    <xf numFmtId="10" fontId="2" fillId="0" borderId="0" xfId="3" applyNumberFormat="1" applyFont="1"/>
    <xf numFmtId="164" fontId="19" fillId="0" borderId="0" xfId="2" applyFont="1"/>
    <xf numFmtId="164" fontId="2" fillId="0" borderId="0" xfId="6" applyNumberFormat="1"/>
    <xf numFmtId="170" fontId="2" fillId="0" borderId="0" xfId="3" applyNumberFormat="1" applyFont="1"/>
    <xf numFmtId="165" fontId="2" fillId="0" borderId="0" xfId="10" applyNumberFormat="1" applyFont="1"/>
    <xf numFmtId="4" fontId="2" fillId="0" borderId="0" xfId="10" applyNumberFormat="1" applyFont="1"/>
    <xf numFmtId="165" fontId="2" fillId="2" borderId="14" xfId="10" applyNumberFormat="1" applyFont="1" applyFill="1" applyBorder="1"/>
    <xf numFmtId="165" fontId="2" fillId="2" borderId="15" xfId="10" applyNumberFormat="1" applyFont="1" applyFill="1" applyBorder="1"/>
    <xf numFmtId="165" fontId="0" fillId="0" borderId="15" xfId="10" applyNumberFormat="1" applyFont="1" applyBorder="1"/>
    <xf numFmtId="165" fontId="0" fillId="0" borderId="0" xfId="10" applyNumberFormat="1" applyFont="1"/>
    <xf numFmtId="165" fontId="2" fillId="0" borderId="0" xfId="10" applyNumberFormat="1" applyFont="1" applyFill="1"/>
    <xf numFmtId="0" fontId="30" fillId="0" borderId="0" xfId="0" quotePrefix="1" applyFont="1" applyAlignment="1">
      <alignment horizontal="left"/>
    </xf>
    <xf numFmtId="165" fontId="5" fillId="2" borderId="14" xfId="10" applyNumberFormat="1" applyFont="1" applyFill="1" applyBorder="1"/>
    <xf numFmtId="10" fontId="19" fillId="0" borderId="0" xfId="3" applyNumberFormat="1" applyFont="1"/>
    <xf numFmtId="171" fontId="0" fillId="0" borderId="0" xfId="0" applyNumberFormat="1"/>
    <xf numFmtId="0" fontId="4" fillId="0" borderId="2" xfId="5" applyAlignment="1">
      <alignment horizontal="center"/>
    </xf>
    <xf numFmtId="0" fontId="3" fillId="0" borderId="1" xfId="4" applyAlignment="1">
      <alignment horizontal="center"/>
    </xf>
    <xf numFmtId="0" fontId="5" fillId="0" borderId="13" xfId="6" applyFont="1" applyBorder="1" applyAlignment="1">
      <alignment horizontal="center" wrapText="1"/>
    </xf>
    <xf numFmtId="0" fontId="16" fillId="0" borderId="13" xfId="6" applyFont="1" applyBorder="1" applyAlignment="1">
      <alignment horizontal="center" wrapText="1"/>
    </xf>
    <xf numFmtId="0" fontId="16" fillId="0" borderId="0" xfId="6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left" wrapText="1"/>
    </xf>
    <xf numFmtId="165" fontId="2" fillId="0" borderId="0" xfId="2" applyNumberFormat="1" applyFont="1" applyAlignment="1">
      <alignment wrapText="1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1">
    <cellStyle name="Comma" xfId="1" builtinId="3"/>
    <cellStyle name="Currency" xfId="2" builtinId="4"/>
    <cellStyle name="Currency 2" xfId="10" xr:uid="{865888E1-88D7-4D9F-8557-3DF3D180C409}"/>
    <cellStyle name="Currency 3" xfId="8" xr:uid="{FD63AA1E-B9FF-45D4-9F17-455BA1DE5B08}"/>
    <cellStyle name="Heading 1" xfId="4" builtinId="16"/>
    <cellStyle name="Heading 2" xfId="5" builtinId="17"/>
    <cellStyle name="Normal" xfId="0" builtinId="0"/>
    <cellStyle name="Normal 4 2" xfId="6" xr:uid="{0D771185-0992-4E54-94F5-D383748AE89A}"/>
    <cellStyle name="Percent" xfId="3" builtinId="5"/>
    <cellStyle name="Percent 2" xfId="9" xr:uid="{E8F27C0C-0B56-4A3F-96E9-D98A42A28DB2}"/>
    <cellStyle name="Title 2" xfId="7" xr:uid="{6382CE10-DC45-40A4-8FFF-41B80A5218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3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53B83-74A2-4090-8704-BB38D8B47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onald\Documents\MyFiles\Year%202025%20Work\2026%20Budget\Draft%202026%20BudgetV3.xls" TargetMode="External"/><Relationship Id="rId1" Type="http://schemas.openxmlformats.org/officeDocument/2006/relationships/externalLinkPath" Target="/Users/ADonald/Documents/MyFiles/Year%202025%20Work/2026%20Budget/Draft%202026%20Budget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onald/Documents/MyFiles/Year%202019%20Work/2020%20Budget/2020%20Draft%20Budgets_22Oct2019_Version%202_21Nov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onald/Documents/MyFiles/Year%202020%20Work/2020%20Approved%20Budget/2020%20Draft%20Budgets_22Oct2019_Version%202_21Nov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3 BUDGET"/>
      <sheetName val="2012 Actuals"/>
      <sheetName val="2013 WORKSHEET"/>
      <sheetName val="Water Operations"/>
      <sheetName val="Water Operations Comments"/>
      <sheetName val="Categorized Budget"/>
      <sheetName val="Land Operations"/>
      <sheetName val="Land Operations Comments"/>
      <sheetName val="Generic Regluations &amp; Planning"/>
      <sheetName val="Generic Reg &amp; Plan Comments"/>
      <sheetName val="Special Projects"/>
      <sheetName val="capital "/>
      <sheetName val="Reverves  (2)"/>
      <sheetName val="Summary"/>
      <sheetName val="Capital Summary"/>
      <sheetName val="Summary (2)"/>
    </sheetNames>
    <sheetDataSet>
      <sheetData sheetId="0"/>
      <sheetData sheetId="1">
        <row r="1">
          <cell r="A1" t="str">
            <v>The Crowe Valley Conservation Authority</v>
          </cell>
        </row>
        <row r="2">
          <cell r="A2" t="str">
            <v>General Ledger Report 10 03 2025 to 10 03 2025</v>
          </cell>
        </row>
        <row r="3">
          <cell r="A3" t="str">
            <v>Sorted by: Date</v>
          </cell>
        </row>
        <row r="4">
          <cell r="C4" t="str">
            <v>Date</v>
          </cell>
          <cell r="D4" t="str">
            <v>Comment</v>
          </cell>
          <cell r="E4" t="str">
            <v>Source #</v>
          </cell>
          <cell r="F4" t="str">
            <v>JE#</v>
          </cell>
          <cell r="G4" t="str">
            <v>Debits</v>
          </cell>
          <cell r="H4" t="str">
            <v>Credits</v>
          </cell>
          <cell r="I4" t="str">
            <v>Balance</v>
          </cell>
          <cell r="J4" t="str">
            <v/>
          </cell>
        </row>
        <row r="5">
          <cell r="A5" t="str">
            <v>1005</v>
          </cell>
          <cell r="B5" t="str">
            <v>General Bank - Not Assigned to Departments</v>
          </cell>
          <cell r="I5">
            <v>324735.73</v>
          </cell>
          <cell r="J5" t="str">
            <v>Dr</v>
          </cell>
        </row>
        <row r="6">
          <cell r="A6" t="str">
            <v>1010</v>
          </cell>
          <cell r="B6" t="str">
            <v>ING Savings Account - Not Assigned to Departments</v>
          </cell>
          <cell r="I6">
            <v>0</v>
          </cell>
          <cell r="K6" t="str">
            <v>Total</v>
          </cell>
          <cell r="L6">
            <v>21293955.329999994</v>
          </cell>
        </row>
        <row r="7">
          <cell r="A7" t="str">
            <v>1015</v>
          </cell>
          <cell r="B7" t="str">
            <v>TD Business Investor Account - Not Assigned to Departments</v>
          </cell>
          <cell r="I7">
            <v>1139660.3999999999</v>
          </cell>
          <cell r="J7" t="str">
            <v>Dr</v>
          </cell>
          <cell r="K7" t="str">
            <v>Rev</v>
          </cell>
          <cell r="L7">
            <v>783746.3899999999</v>
          </cell>
        </row>
        <row r="8">
          <cell r="A8" t="str">
            <v>1020</v>
          </cell>
          <cell r="B8" t="str">
            <v>Short term investment - Not Assigned to Departments</v>
          </cell>
          <cell r="I8">
            <v>0</v>
          </cell>
          <cell r="K8" t="str">
            <v>Exp</v>
          </cell>
          <cell r="L8">
            <v>857647.89000000013</v>
          </cell>
        </row>
        <row r="9">
          <cell r="A9" t="str">
            <v>1050</v>
          </cell>
          <cell r="B9" t="str">
            <v>Petty cash - Not Assigned to Departments</v>
          </cell>
          <cell r="I9">
            <v>125</v>
          </cell>
          <cell r="J9" t="str">
            <v>Dr</v>
          </cell>
          <cell r="L9">
            <v>824499.53999999992</v>
          </cell>
        </row>
        <row r="10">
          <cell r="A10" t="str">
            <v>1060</v>
          </cell>
          <cell r="B10" t="str">
            <v>Petty cash/float - C.B.C.A - Not Assigned to Departments</v>
          </cell>
          <cell r="I10">
            <v>0</v>
          </cell>
          <cell r="L10">
            <v>0</v>
          </cell>
        </row>
        <row r="11">
          <cell r="A11" t="str">
            <v>1080</v>
          </cell>
          <cell r="B11" t="str">
            <v>Staff coffee fund - Not Assigned to Departments</v>
          </cell>
          <cell r="D11">
            <v>742465.86999999988</v>
          </cell>
          <cell r="I11">
            <v>0</v>
          </cell>
          <cell r="J11" t="str">
            <v>Dr</v>
          </cell>
        </row>
        <row r="12">
          <cell r="A12" t="str">
            <v>1100</v>
          </cell>
          <cell r="B12" t="str">
            <v>Due from Province of Ontario - Not Assigned to Departments</v>
          </cell>
          <cell r="I12">
            <v>0</v>
          </cell>
        </row>
        <row r="13">
          <cell r="A13" t="str">
            <v>1110</v>
          </cell>
          <cell r="B13" t="str">
            <v>Due from Special Reserve - Not Assigned to Departments</v>
          </cell>
          <cell r="I13">
            <v>0</v>
          </cell>
          <cell r="J13" t="str">
            <v>Dr</v>
          </cell>
        </row>
        <row r="14">
          <cell r="A14" t="str">
            <v>1150</v>
          </cell>
          <cell r="B14" t="str">
            <v>Accounts receivable - Not Assigned to Departments</v>
          </cell>
          <cell r="I14">
            <v>107.54</v>
          </cell>
          <cell r="K14" t="str">
            <v>Rev</v>
          </cell>
          <cell r="L14">
            <v>829261.91999999993</v>
          </cell>
        </row>
        <row r="15">
          <cell r="A15" t="str">
            <v>1155</v>
          </cell>
          <cell r="B15" t="str">
            <v>Accounts receivable - other - Not Assigned to Departments</v>
          </cell>
          <cell r="I15">
            <v>48487.33</v>
          </cell>
          <cell r="J15" t="str">
            <v>Dr</v>
          </cell>
          <cell r="K15" t="str">
            <v>Exp</v>
          </cell>
          <cell r="L15">
            <v>892965.15000000026</v>
          </cell>
        </row>
        <row r="16">
          <cell r="A16" t="str">
            <v>1156</v>
          </cell>
          <cell r="B16" t="str">
            <v>A/R =- Lower Trent - Not Assigned to Departments</v>
          </cell>
          <cell r="I16">
            <v>0</v>
          </cell>
        </row>
        <row r="17">
          <cell r="A17" t="str">
            <v>1156 - 0002</v>
          </cell>
          <cell r="B17" t="str">
            <v>A/R =- Lower Trent - Operations</v>
          </cell>
          <cell r="I17">
            <v>0</v>
          </cell>
          <cell r="J17" t="str">
            <v>Dr</v>
          </cell>
        </row>
        <row r="18">
          <cell r="A18" t="str">
            <v>1156 - 0003</v>
          </cell>
          <cell r="B18" t="str">
            <v>A/R =- Lower Trent - Source Water Protection</v>
          </cell>
          <cell r="I18">
            <v>0</v>
          </cell>
        </row>
        <row r="19">
          <cell r="A19" t="str">
            <v>1156 - 0004</v>
          </cell>
          <cell r="B19" t="str">
            <v>A/R =- Lower Trent - Generic Regulations</v>
          </cell>
          <cell r="I19">
            <v>0</v>
          </cell>
          <cell r="J19" t="str">
            <v>Dr</v>
          </cell>
        </row>
        <row r="20">
          <cell r="A20" t="str">
            <v>1156 - 0005</v>
          </cell>
          <cell r="B20" t="str">
            <v>A/R =- Lower Trent - Cordova Lake Dam</v>
          </cell>
          <cell r="I20">
            <v>0</v>
          </cell>
        </row>
        <row r="21">
          <cell r="A21" t="str">
            <v>1156 - 0006</v>
          </cell>
          <cell r="B21" t="str">
            <v>A/R =- Lower Trent - Round Lake Dam</v>
          </cell>
          <cell r="I21">
            <v>0</v>
          </cell>
          <cell r="J21" t="str">
            <v>Dr</v>
          </cell>
        </row>
        <row r="22">
          <cell r="A22" t="str">
            <v>1156 - 0007</v>
          </cell>
          <cell r="B22" t="str">
            <v>A/R =- Lower Trent - Kashabog Lake Dam</v>
          </cell>
          <cell r="I22">
            <v>0</v>
          </cell>
        </row>
        <row r="23">
          <cell r="A23" t="str">
            <v>1156 - 0008</v>
          </cell>
          <cell r="B23" t="str">
            <v>A/R =- Lower Trent - Hydro Plant</v>
          </cell>
          <cell r="I23">
            <v>0</v>
          </cell>
          <cell r="J23" t="str">
            <v>Dr</v>
          </cell>
        </row>
        <row r="24">
          <cell r="A24" t="str">
            <v>1156 - 0009</v>
          </cell>
          <cell r="B24" t="str">
            <v>A/R =- Lower Trent - McGeachie Conservation</v>
          </cell>
          <cell r="I24">
            <v>0</v>
          </cell>
        </row>
        <row r="25">
          <cell r="A25" t="str">
            <v>1156 - 0010</v>
          </cell>
          <cell r="B25" t="str">
            <v>A/R =- Lower Trent - Crowe Bridge Area</v>
          </cell>
          <cell r="I25">
            <v>0</v>
          </cell>
          <cell r="J25" t="str">
            <v>Dr</v>
          </cell>
        </row>
        <row r="26">
          <cell r="A26" t="str">
            <v>1156 - 0011</v>
          </cell>
          <cell r="B26" t="str">
            <v>A/R =- Lower Trent - Lands</v>
          </cell>
          <cell r="I26">
            <v>0</v>
          </cell>
        </row>
        <row r="27">
          <cell r="A27" t="str">
            <v>1156 - 0012</v>
          </cell>
          <cell r="B27" t="str">
            <v>A/R =- Lower Trent - Special Projects - Other</v>
          </cell>
          <cell r="I27">
            <v>0</v>
          </cell>
          <cell r="J27" t="str">
            <v>Dr</v>
          </cell>
        </row>
        <row r="28">
          <cell r="A28" t="str">
            <v>1156 - 0013</v>
          </cell>
          <cell r="B28" t="str">
            <v>A/R =- Lower Trent - Risk Management Official</v>
          </cell>
          <cell r="I28">
            <v>0</v>
          </cell>
        </row>
        <row r="29">
          <cell r="A29" t="str">
            <v>1156 - 0014</v>
          </cell>
          <cell r="B29" t="str">
            <v>A/R =- Lower Trent - Lower Trent Job Share</v>
          </cell>
          <cell r="G29" t="str">
            <v/>
          </cell>
          <cell r="H29" t="str">
            <v/>
          </cell>
          <cell r="I29">
            <v>0</v>
          </cell>
          <cell r="J29" t="str">
            <v>Dr</v>
          </cell>
        </row>
        <row r="30">
          <cell r="A30" t="str">
            <v>1160</v>
          </cell>
          <cell r="B30" t="str">
            <v>G.S.T. Rebate receivable - Not Assigned to Departments</v>
          </cell>
          <cell r="I30">
            <v>0</v>
          </cell>
        </row>
        <row r="31">
          <cell r="A31" t="str">
            <v>1162</v>
          </cell>
          <cell r="B31" t="str">
            <v>HST rebate - Federal portion - Not Assigned to Departments</v>
          </cell>
          <cell r="I31">
            <v>9068.4</v>
          </cell>
          <cell r="J31" t="str">
            <v>Dr</v>
          </cell>
        </row>
        <row r="32">
          <cell r="A32" t="str">
            <v>1164</v>
          </cell>
          <cell r="B32" t="str">
            <v>HST rebate - Provincial portion - Not Assigned to Departments</v>
          </cell>
          <cell r="I32">
            <v>11268.34</v>
          </cell>
        </row>
        <row r="33">
          <cell r="A33" t="str">
            <v>1165</v>
          </cell>
          <cell r="B33" t="str">
            <v>HST Rebate Interest - Not Assigned to Departments</v>
          </cell>
          <cell r="I33">
            <v>0</v>
          </cell>
          <cell r="J33" t="str">
            <v>Dr</v>
          </cell>
        </row>
        <row r="34">
          <cell r="A34" t="str">
            <v>1165 - 0001</v>
          </cell>
          <cell r="B34" t="str">
            <v>HST Rebate Interest - Administration</v>
          </cell>
          <cell r="I34">
            <v>0</v>
          </cell>
        </row>
        <row r="35">
          <cell r="A35" t="str">
            <v>1165 - 0002</v>
          </cell>
          <cell r="B35" t="str">
            <v>HST Rebate Interest - Operations</v>
          </cell>
          <cell r="I35">
            <v>0</v>
          </cell>
          <cell r="J35" t="str">
            <v>Dr</v>
          </cell>
        </row>
        <row r="36">
          <cell r="A36" t="str">
            <v>1165 - 0003</v>
          </cell>
          <cell r="B36" t="str">
            <v>HST Rebate Interest - Source Water Protection</v>
          </cell>
          <cell r="I36">
            <v>0</v>
          </cell>
        </row>
        <row r="37">
          <cell r="A37" t="str">
            <v>1165 - 0004</v>
          </cell>
          <cell r="B37" t="str">
            <v>HST Rebate Interest - Generic Regulations</v>
          </cell>
          <cell r="I37">
            <v>0</v>
          </cell>
          <cell r="J37" t="str">
            <v>Dr</v>
          </cell>
        </row>
        <row r="38">
          <cell r="A38" t="str">
            <v>1165 - 0005</v>
          </cell>
          <cell r="B38" t="str">
            <v>HST Rebate Interest - Cordova Lake Dam</v>
          </cell>
          <cell r="I38">
            <v>0</v>
          </cell>
        </row>
        <row r="39">
          <cell r="A39" t="str">
            <v>1165 - 0006</v>
          </cell>
          <cell r="B39" t="str">
            <v>HST Rebate Interest - Round Lake Dam</v>
          </cell>
          <cell r="I39">
            <v>0</v>
          </cell>
          <cell r="J39" t="str">
            <v>Dr</v>
          </cell>
        </row>
        <row r="40">
          <cell r="A40" t="str">
            <v>1165 - 0007</v>
          </cell>
          <cell r="B40" t="str">
            <v>HST Rebate Interest - Kashabog Lake Dam</v>
          </cell>
          <cell r="I40">
            <v>0</v>
          </cell>
        </row>
        <row r="41">
          <cell r="A41" t="str">
            <v>1165 - 0008</v>
          </cell>
          <cell r="B41" t="str">
            <v>HST Rebate Interest - Hydro Plant</v>
          </cell>
          <cell r="I41">
            <v>0</v>
          </cell>
          <cell r="J41" t="str">
            <v>Dr</v>
          </cell>
        </row>
        <row r="42">
          <cell r="A42" t="str">
            <v>1165 - 0009</v>
          </cell>
          <cell r="B42" t="str">
            <v>HST Rebate Interest - McGeachie Conservation</v>
          </cell>
          <cell r="I42">
            <v>0</v>
          </cell>
        </row>
        <row r="43">
          <cell r="A43" t="str">
            <v>1165 - 0010</v>
          </cell>
          <cell r="B43" t="str">
            <v>HST Rebate Interest - Crowe Bridge Area</v>
          </cell>
          <cell r="I43">
            <v>0</v>
          </cell>
          <cell r="J43" t="str">
            <v>Dr</v>
          </cell>
        </row>
        <row r="44">
          <cell r="A44" t="str">
            <v>1165 - 0011</v>
          </cell>
          <cell r="B44" t="str">
            <v>HST Rebate Interest - Lands</v>
          </cell>
          <cell r="I44">
            <v>0</v>
          </cell>
        </row>
        <row r="45">
          <cell r="A45" t="str">
            <v>1165 - 0012</v>
          </cell>
          <cell r="B45" t="str">
            <v>HST Rebate Interest - Special Projects - Other</v>
          </cell>
          <cell r="G45" t="str">
            <v/>
          </cell>
          <cell r="H45" t="str">
            <v/>
          </cell>
          <cell r="I45">
            <v>0</v>
          </cell>
          <cell r="J45" t="str">
            <v>Dr</v>
          </cell>
        </row>
        <row r="46">
          <cell r="A46" t="str">
            <v>1170</v>
          </cell>
          <cell r="B46" t="str">
            <v>Prepaid expense - Not Assigned to Departments</v>
          </cell>
          <cell r="I46">
            <v>15731.25</v>
          </cell>
        </row>
        <row r="47">
          <cell r="A47" t="str">
            <v>1175</v>
          </cell>
          <cell r="B47" t="str">
            <v>Deposits - Not Assigned to Departments</v>
          </cell>
          <cell r="I47">
            <v>0</v>
          </cell>
          <cell r="J47" t="str">
            <v>Dr</v>
          </cell>
        </row>
        <row r="48">
          <cell r="A48" t="str">
            <v>1210</v>
          </cell>
          <cell r="B48" t="str">
            <v>Allan Mills Dam - Not Assigned to Departments</v>
          </cell>
          <cell r="I48">
            <v>0</v>
          </cell>
        </row>
        <row r="49">
          <cell r="A49" t="str">
            <v>1220</v>
          </cell>
          <cell r="B49" t="str">
            <v>Belmont Lake Dam - Not Assigned to Departments</v>
          </cell>
          <cell r="I49">
            <v>0</v>
          </cell>
          <cell r="J49" t="str">
            <v>Dr</v>
          </cell>
        </row>
        <row r="50">
          <cell r="A50" t="str">
            <v>1240</v>
          </cell>
          <cell r="B50" t="str">
            <v>Marmora Dam - Not Assigned to Departments</v>
          </cell>
          <cell r="I50">
            <v>0</v>
          </cell>
        </row>
        <row r="51">
          <cell r="A51" t="str">
            <v>1260</v>
          </cell>
          <cell r="B51" t="str">
            <v>Wollaston Dam - Not Assigned to Departments</v>
          </cell>
          <cell r="I51">
            <v>0</v>
          </cell>
          <cell r="J51" t="str">
            <v>Dr</v>
          </cell>
        </row>
        <row r="52">
          <cell r="A52" t="str">
            <v>1280</v>
          </cell>
          <cell r="B52" t="str">
            <v>Chandos Lake - Not Assigned to Departments</v>
          </cell>
          <cell r="I52">
            <v>0</v>
          </cell>
        </row>
        <row r="53">
          <cell r="A53" t="str">
            <v>1300</v>
          </cell>
          <cell r="B53" t="str">
            <v>Crowe Bridge Weir - Not Assigned to Departments</v>
          </cell>
          <cell r="I53">
            <v>0</v>
          </cell>
          <cell r="J53" t="str">
            <v>Dr</v>
          </cell>
        </row>
        <row r="54">
          <cell r="A54" t="str">
            <v>1320</v>
          </cell>
          <cell r="B54" t="str">
            <v>Callaghan's Rapids Cons. Area - Not Assigned to Departments</v>
          </cell>
          <cell r="I54">
            <v>0</v>
          </cell>
        </row>
        <row r="55">
          <cell r="A55" t="str">
            <v>1340</v>
          </cell>
          <cell r="B55" t="str">
            <v>Crowe Bridge Cons. Area - Not Assigned to Departments</v>
          </cell>
          <cell r="I55">
            <v>0</v>
          </cell>
        </row>
        <row r="56">
          <cell r="A56" t="str">
            <v>1360</v>
          </cell>
          <cell r="B56" t="str">
            <v>The Gut Cons. Area - Not Assigned to Departments</v>
          </cell>
          <cell r="I56">
            <v>0</v>
          </cell>
          <cell r="J56" t="str">
            <v>Dr</v>
          </cell>
        </row>
        <row r="57">
          <cell r="A57" t="str">
            <v>1380</v>
          </cell>
          <cell r="B57" t="str">
            <v>Reforestation Properties - Not Assigned to Departments</v>
          </cell>
          <cell r="I57">
            <v>0</v>
          </cell>
        </row>
        <row r="58">
          <cell r="A58" t="str">
            <v>1400</v>
          </cell>
          <cell r="B58" t="str">
            <v>Canoe Routes - Not Assigned to Departments</v>
          </cell>
          <cell r="I58">
            <v>0</v>
          </cell>
          <cell r="J58" t="str">
            <v>Dr</v>
          </cell>
        </row>
        <row r="59">
          <cell r="A59" t="str">
            <v>1420</v>
          </cell>
          <cell r="B59" t="str">
            <v>Belmont Channelization - Not Assigned to Departments</v>
          </cell>
          <cell r="I59">
            <v>0</v>
          </cell>
        </row>
        <row r="60">
          <cell r="A60" t="str">
            <v>1440</v>
          </cell>
          <cell r="B60" t="str">
            <v>Plato Creek Rehabilitation - Not Assigned to Departments</v>
          </cell>
          <cell r="I60">
            <v>0</v>
          </cell>
          <cell r="J60" t="str">
            <v>Dr</v>
          </cell>
        </row>
        <row r="61">
          <cell r="A61" t="str">
            <v>1460</v>
          </cell>
          <cell r="B61" t="str">
            <v>Lasswade Dam - Not Assigned to Departments</v>
          </cell>
          <cell r="I61">
            <v>0</v>
          </cell>
        </row>
        <row r="62">
          <cell r="A62" t="str">
            <v>1480</v>
          </cell>
          <cell r="B62" t="str">
            <v>Crowe River Channel Imporvements - Not Assigned to Departments</v>
          </cell>
          <cell r="I62">
            <v>0</v>
          </cell>
          <cell r="J62" t="str">
            <v>Dr</v>
          </cell>
        </row>
        <row r="63">
          <cell r="A63" t="str">
            <v>1500</v>
          </cell>
          <cell r="B63" t="str">
            <v>Oak Lake Dam - Not Assigned to Departments</v>
          </cell>
          <cell r="I63">
            <v>0</v>
          </cell>
        </row>
        <row r="64">
          <cell r="A64" t="str">
            <v>1520</v>
          </cell>
          <cell r="B64" t="str">
            <v>Cashel Lake Dam - Not Assigned to Departments</v>
          </cell>
          <cell r="I64">
            <v>0</v>
          </cell>
          <cell r="J64" t="str">
            <v>Dr</v>
          </cell>
        </row>
        <row r="65">
          <cell r="A65" t="str">
            <v>1540</v>
          </cell>
          <cell r="B65" t="str">
            <v>Marmora Greenbelt - Not Assigned to Departments</v>
          </cell>
          <cell r="I65">
            <v>0</v>
          </cell>
        </row>
        <row r="66">
          <cell r="A66" t="str">
            <v>1560</v>
          </cell>
          <cell r="B66" t="str">
            <v>Administration Office - Not Assigned to Departments</v>
          </cell>
          <cell r="I66">
            <v>0</v>
          </cell>
          <cell r="J66" t="str">
            <v>Dr</v>
          </cell>
        </row>
        <row r="67">
          <cell r="A67" t="str">
            <v>1580</v>
          </cell>
          <cell r="B67" t="str">
            <v>Workshop/Garage - Not Assigned to Departments</v>
          </cell>
          <cell r="I67">
            <v>0</v>
          </cell>
        </row>
        <row r="68">
          <cell r="A68" t="str">
            <v>1600</v>
          </cell>
          <cell r="B68" t="str">
            <v>Streamflow Forecast System - Not Assigned to Departments</v>
          </cell>
          <cell r="I68">
            <v>0</v>
          </cell>
          <cell r="J68" t="str">
            <v>Dr</v>
          </cell>
        </row>
        <row r="69">
          <cell r="A69" t="str">
            <v>1620</v>
          </cell>
          <cell r="B69" t="str">
            <v>McGeachie Conservation Area - Not Assigned to Departments</v>
          </cell>
          <cell r="I69">
            <v>0</v>
          </cell>
        </row>
        <row r="70">
          <cell r="A70" t="str">
            <v>1630</v>
          </cell>
          <cell r="B70" t="str">
            <v>Land - Not Assigned to Departments</v>
          </cell>
          <cell r="I70">
            <v>56215.65</v>
          </cell>
          <cell r="J70" t="str">
            <v>Dr</v>
          </cell>
        </row>
        <row r="71">
          <cell r="A71" t="str">
            <v>1640</v>
          </cell>
          <cell r="B71" t="str">
            <v>Land improvements - Not Assigned to Departments</v>
          </cell>
          <cell r="I71">
            <v>25087.25</v>
          </cell>
        </row>
        <row r="72">
          <cell r="A72" t="str">
            <v>1645</v>
          </cell>
          <cell r="B72" t="str">
            <v>Land improvements - A/A - Not Assigned to Departments</v>
          </cell>
          <cell r="I72">
            <v>12097.14</v>
          </cell>
          <cell r="J72" t="str">
            <v>Dr</v>
          </cell>
        </row>
        <row r="73">
          <cell r="A73" t="str">
            <v>1650</v>
          </cell>
          <cell r="B73" t="str">
            <v>Buildings - Not Assigned to Departments</v>
          </cell>
          <cell r="I73">
            <v>290882.51</v>
          </cell>
        </row>
        <row r="74">
          <cell r="A74" t="str">
            <v>1655</v>
          </cell>
          <cell r="B74" t="str">
            <v>Buildings - A/A - Not Assigned to Departments</v>
          </cell>
          <cell r="I74">
            <v>222675.51</v>
          </cell>
          <cell r="J74" t="str">
            <v>Dr</v>
          </cell>
        </row>
        <row r="75">
          <cell r="A75" t="str">
            <v>1660</v>
          </cell>
          <cell r="B75" t="str">
            <v>Furniture, tools and equipment - Not Assigned to Departments</v>
          </cell>
          <cell r="I75">
            <v>143430.1</v>
          </cell>
        </row>
        <row r="76">
          <cell r="A76" t="str">
            <v>1665</v>
          </cell>
          <cell r="B76" t="str">
            <v>Furniture, tools and equipment -A/A - Not Assigned to Departments</v>
          </cell>
          <cell r="I76">
            <v>66289.27</v>
          </cell>
          <cell r="J76" t="str">
            <v>Dr</v>
          </cell>
        </row>
        <row r="77">
          <cell r="A77" t="str">
            <v>1670</v>
          </cell>
          <cell r="B77" t="str">
            <v>Automotive equipment - Not Assigned to Departments</v>
          </cell>
          <cell r="I77">
            <v>129959</v>
          </cell>
        </row>
        <row r="78">
          <cell r="A78" t="str">
            <v>1675</v>
          </cell>
          <cell r="B78" t="str">
            <v>Automotive equipment - A/A - Not Assigned to Departments</v>
          </cell>
          <cell r="I78">
            <v>71412.149999999994</v>
          </cell>
          <cell r="J78" t="str">
            <v>Dr</v>
          </cell>
        </row>
        <row r="79">
          <cell r="A79" t="str">
            <v>1680</v>
          </cell>
          <cell r="B79" t="str">
            <v>Computer hardware and software - Not Assigned to Departments</v>
          </cell>
          <cell r="I79">
            <v>485101.41</v>
          </cell>
        </row>
        <row r="80">
          <cell r="A80" t="str">
            <v>1685</v>
          </cell>
          <cell r="B80" t="str">
            <v>Computer hardware/software-A/A - Not Assigned to Departments</v>
          </cell>
          <cell r="I80">
            <v>471136.01</v>
          </cell>
          <cell r="J80" t="str">
            <v>Dr</v>
          </cell>
        </row>
        <row r="81">
          <cell r="A81" t="str">
            <v>1690</v>
          </cell>
          <cell r="B81" t="str">
            <v>Infrastructure - Not Assigned to Departments</v>
          </cell>
          <cell r="I81">
            <v>1406926.29</v>
          </cell>
        </row>
        <row r="82">
          <cell r="A82" t="str">
            <v>1695</v>
          </cell>
          <cell r="B82" t="str">
            <v>Infrastructure - A/A - Not Assigned to Departments</v>
          </cell>
          <cell r="I82">
            <v>1351136</v>
          </cell>
          <cell r="J82" t="str">
            <v>Dr</v>
          </cell>
        </row>
        <row r="83">
          <cell r="A83" t="str">
            <v>2100</v>
          </cell>
          <cell r="B83" t="str">
            <v>Accounts payable - Not Assigned to Departments</v>
          </cell>
          <cell r="I83">
            <v>38209.46</v>
          </cell>
        </row>
        <row r="84">
          <cell r="A84" t="str">
            <v>2105</v>
          </cell>
          <cell r="B84" t="str">
            <v>Accounts payable - other - Not Assigned to Departments</v>
          </cell>
          <cell r="I84">
            <v>40</v>
          </cell>
          <cell r="J84" t="str">
            <v>Dr</v>
          </cell>
        </row>
        <row r="85">
          <cell r="A85" t="str">
            <v>2140</v>
          </cell>
          <cell r="B85" t="str">
            <v>Accrued liabilities - Not Assigned to Departments</v>
          </cell>
          <cell r="I85">
            <v>57615.88</v>
          </cell>
        </row>
        <row r="86">
          <cell r="A86" t="str">
            <v>2145</v>
          </cell>
          <cell r="B86" t="str">
            <v>Vacation Payable - Not Assigned to Departments</v>
          </cell>
          <cell r="I86">
            <v>0</v>
          </cell>
          <cell r="J86" t="str">
            <v>Dr</v>
          </cell>
        </row>
        <row r="87">
          <cell r="A87" t="str">
            <v>2145 - 0001</v>
          </cell>
          <cell r="B87" t="str">
            <v>Vacation Payable - Administration</v>
          </cell>
          <cell r="I87">
            <v>0</v>
          </cell>
        </row>
        <row r="88">
          <cell r="A88" t="str">
            <v>2145 - 0002</v>
          </cell>
          <cell r="B88" t="str">
            <v>Vacation Payable - Operations</v>
          </cell>
          <cell r="I88">
            <v>0</v>
          </cell>
        </row>
        <row r="89">
          <cell r="A89" t="str">
            <v>2145 - 0003</v>
          </cell>
          <cell r="B89" t="str">
            <v>Vacation Payable - Source Water Protection</v>
          </cell>
          <cell r="I89">
            <v>0</v>
          </cell>
          <cell r="J89" t="str">
            <v>Dr</v>
          </cell>
        </row>
        <row r="90">
          <cell r="A90" t="str">
            <v>2145 - 0004</v>
          </cell>
          <cell r="B90" t="str">
            <v>Vacation Payable - Generic Regulations</v>
          </cell>
          <cell r="I90">
            <v>0</v>
          </cell>
        </row>
        <row r="91">
          <cell r="A91" t="str">
            <v>2145 - 0005</v>
          </cell>
          <cell r="B91" t="str">
            <v>Vacation Payable - Cordova Lake Dam</v>
          </cell>
          <cell r="I91">
            <v>0</v>
          </cell>
          <cell r="J91" t="str">
            <v>Dr</v>
          </cell>
        </row>
        <row r="92">
          <cell r="A92" t="str">
            <v>2145 - 0006</v>
          </cell>
          <cell r="B92" t="str">
            <v>Vacation Payable - Round Lake Dam</v>
          </cell>
          <cell r="I92">
            <v>0</v>
          </cell>
        </row>
        <row r="93">
          <cell r="A93" t="str">
            <v>2145 - 0007</v>
          </cell>
          <cell r="B93" t="str">
            <v>Vacation Payable - Kashabog Lake Dam</v>
          </cell>
          <cell r="I93">
            <v>0</v>
          </cell>
          <cell r="J93" t="str">
            <v>Dr</v>
          </cell>
        </row>
        <row r="94">
          <cell r="A94" t="str">
            <v>2145 - 0008</v>
          </cell>
          <cell r="B94" t="str">
            <v>Vacation Payable - Hydro Plant</v>
          </cell>
          <cell r="I94">
            <v>0</v>
          </cell>
        </row>
        <row r="95">
          <cell r="A95" t="str">
            <v>2145 - 0009</v>
          </cell>
          <cell r="B95" t="str">
            <v>Vacation Payable - McGeachie Conservation</v>
          </cell>
          <cell r="I95">
            <v>0</v>
          </cell>
          <cell r="J95" t="str">
            <v>Dr</v>
          </cell>
        </row>
        <row r="96">
          <cell r="A96" t="str">
            <v>2145 - 0010</v>
          </cell>
          <cell r="B96" t="str">
            <v>Vacation Payable - Crowe Bridge Area</v>
          </cell>
          <cell r="I96">
            <v>0</v>
          </cell>
        </row>
        <row r="97">
          <cell r="A97" t="str">
            <v>2145 - 0011</v>
          </cell>
          <cell r="B97" t="str">
            <v>Vacation Payable - Lands</v>
          </cell>
          <cell r="I97">
            <v>0</v>
          </cell>
          <cell r="J97" t="str">
            <v>Dr</v>
          </cell>
        </row>
        <row r="98">
          <cell r="A98" t="str">
            <v>2145 - 0012</v>
          </cell>
          <cell r="B98" t="str">
            <v>Vacation Payable - Special Projects - Other</v>
          </cell>
          <cell r="G98" t="str">
            <v/>
          </cell>
          <cell r="H98" t="str">
            <v/>
          </cell>
          <cell r="I98">
            <v>0</v>
          </cell>
        </row>
        <row r="99">
          <cell r="A99" t="str">
            <v>2150</v>
          </cell>
          <cell r="B99" t="str">
            <v>Payroll - other payable - Not Assigned to Departments</v>
          </cell>
          <cell r="I99">
            <v>0</v>
          </cell>
          <cell r="J99" t="str">
            <v>Dr</v>
          </cell>
        </row>
        <row r="100">
          <cell r="A100" t="str">
            <v>2200</v>
          </cell>
          <cell r="B100" t="str">
            <v>Provincial sales tax payable - Not Assigned to Departments</v>
          </cell>
          <cell r="I100">
            <v>0</v>
          </cell>
        </row>
        <row r="101">
          <cell r="A101" t="str">
            <v>2215</v>
          </cell>
          <cell r="B101" t="str">
            <v>G.S.T. - Paid out (ITC's) - Not Assigned to Departments</v>
          </cell>
          <cell r="I101">
            <v>0</v>
          </cell>
          <cell r="J101" t="str">
            <v>Dr</v>
          </cell>
        </row>
        <row r="102">
          <cell r="A102" t="str">
            <v>2220</v>
          </cell>
          <cell r="B102" t="str">
            <v>G.S.T. - Rebates - Not Assigned to Departments</v>
          </cell>
          <cell r="I102">
            <v>0</v>
          </cell>
        </row>
        <row r="103">
          <cell r="A103" t="str">
            <v>2225</v>
          </cell>
          <cell r="B103" t="str">
            <v>G.S.T. - Collected - Not Assigned to Departments</v>
          </cell>
          <cell r="I103">
            <v>0</v>
          </cell>
          <cell r="J103" t="str">
            <v>Dr</v>
          </cell>
        </row>
        <row r="104">
          <cell r="A104" t="str">
            <v>2300</v>
          </cell>
          <cell r="B104" t="str">
            <v>Employer Health Tax payable - Not Assigned to Departments</v>
          </cell>
          <cell r="I104">
            <v>9346.1</v>
          </cell>
        </row>
        <row r="105">
          <cell r="A105" t="str">
            <v>2320</v>
          </cell>
          <cell r="B105" t="str">
            <v>C.P.P. payable - Not Assigned to Departments</v>
          </cell>
          <cell r="I105">
            <v>0</v>
          </cell>
          <cell r="J105" t="str">
            <v>Dr</v>
          </cell>
        </row>
        <row r="106">
          <cell r="A106" t="str">
            <v>2325</v>
          </cell>
          <cell r="B106" t="str">
            <v>E.I. payable - Not Assigned to Departments</v>
          </cell>
          <cell r="I106">
            <v>0</v>
          </cell>
        </row>
        <row r="107">
          <cell r="A107" t="str">
            <v>2330</v>
          </cell>
          <cell r="B107" t="str">
            <v>Income tax payable - Not Assigned to Departments</v>
          </cell>
          <cell r="I107">
            <v>0</v>
          </cell>
          <cell r="J107" t="str">
            <v>Dr</v>
          </cell>
        </row>
        <row r="108">
          <cell r="A108" t="str">
            <v>2335</v>
          </cell>
          <cell r="B108" t="str">
            <v>Group Benefits/Life Ins. Payable - Not Assigned to Departments</v>
          </cell>
          <cell r="I108">
            <v>0</v>
          </cell>
        </row>
        <row r="109">
          <cell r="A109" t="str">
            <v>2335 - 0001</v>
          </cell>
          <cell r="B109" t="str">
            <v>Group Benefits/Life Ins. Payable - Administration</v>
          </cell>
          <cell r="I109">
            <v>0</v>
          </cell>
          <cell r="J109" t="str">
            <v>Dr</v>
          </cell>
        </row>
        <row r="110">
          <cell r="A110" t="str">
            <v>2335 - 0002</v>
          </cell>
          <cell r="B110" t="str">
            <v>Group Benefits/Life Ins. Payable - Operations</v>
          </cell>
          <cell r="I110">
            <v>606.80999999999995</v>
          </cell>
        </row>
        <row r="111">
          <cell r="A111" t="str">
            <v>2335 - 0003</v>
          </cell>
          <cell r="B111" t="str">
            <v>Group Benefits/Life Ins. Payable - Source Water Protection</v>
          </cell>
          <cell r="I111">
            <v>0</v>
          </cell>
          <cell r="J111" t="str">
            <v>Dr</v>
          </cell>
        </row>
        <row r="112">
          <cell r="A112" t="str">
            <v>2335 - 0004</v>
          </cell>
          <cell r="B112" t="str">
            <v>Group Benefits/Life Ins. Payable - Generic Regulations</v>
          </cell>
          <cell r="I112">
            <v>0</v>
          </cell>
        </row>
        <row r="113">
          <cell r="A113" t="str">
            <v>2335 - 0005</v>
          </cell>
          <cell r="B113" t="str">
            <v>Group Benefits/Life Ins. Payable - Cordova Lake Dam</v>
          </cell>
          <cell r="I113">
            <v>20.92</v>
          </cell>
          <cell r="J113" t="str">
            <v>Dr</v>
          </cell>
        </row>
        <row r="114">
          <cell r="A114" t="str">
            <v>2335 - 0006</v>
          </cell>
          <cell r="B114" t="str">
            <v>Group Benefits/Life Ins. Payable - Round Lake Dam</v>
          </cell>
          <cell r="I114">
            <v>13.7</v>
          </cell>
        </row>
        <row r="115">
          <cell r="A115" t="str">
            <v>2335 - 0007</v>
          </cell>
          <cell r="B115" t="str">
            <v>Group Benefits/Life Ins. Payable - Kashabog Lake Dam</v>
          </cell>
          <cell r="I115">
            <v>5.04</v>
          </cell>
          <cell r="J115" t="str">
            <v>Dr</v>
          </cell>
        </row>
        <row r="116">
          <cell r="A116" t="str">
            <v>2335 - 0008</v>
          </cell>
          <cell r="B116" t="str">
            <v>Group Benefits/Life Ins. Payable - Hydro Plant</v>
          </cell>
          <cell r="I116">
            <v>64.08</v>
          </cell>
        </row>
        <row r="117">
          <cell r="A117" t="str">
            <v>2335 - 0009</v>
          </cell>
          <cell r="B117" t="str">
            <v>Group Benefits/Life Ins. Payable - McGeachie Conservation</v>
          </cell>
          <cell r="I117">
            <v>0</v>
          </cell>
          <cell r="J117" t="str">
            <v>Dr</v>
          </cell>
        </row>
        <row r="118">
          <cell r="A118" t="str">
            <v>2335 - 0010</v>
          </cell>
          <cell r="B118" t="str">
            <v>Group Benefits/Life Ins. Payable - Crowe Bridge Area</v>
          </cell>
          <cell r="I118">
            <v>0</v>
          </cell>
        </row>
        <row r="119">
          <cell r="A119" t="str">
            <v>2335 - 0011</v>
          </cell>
          <cell r="B119" t="str">
            <v>Group Benefits/Life Ins. Payable - Lands</v>
          </cell>
          <cell r="I119">
            <v>0</v>
          </cell>
          <cell r="J119" t="str">
            <v>Dr</v>
          </cell>
        </row>
        <row r="120">
          <cell r="A120" t="str">
            <v>2335 - 0012</v>
          </cell>
          <cell r="B120" t="str">
            <v>Group Benefits/Life Ins. Payable - Special Projects - Other</v>
          </cell>
          <cell r="G120" t="str">
            <v/>
          </cell>
          <cell r="H120" t="str">
            <v/>
          </cell>
          <cell r="I120">
            <v>0</v>
          </cell>
        </row>
        <row r="121">
          <cell r="A121" t="str">
            <v>2340</v>
          </cell>
          <cell r="B121" t="str">
            <v>R.R.S.P. payable - Not Assigned to Departments</v>
          </cell>
          <cell r="I121">
            <v>0</v>
          </cell>
          <cell r="J121" t="str">
            <v>Dr</v>
          </cell>
        </row>
        <row r="122">
          <cell r="A122" t="str">
            <v>2345</v>
          </cell>
          <cell r="B122" t="str">
            <v>OMERS payable - Not Assigned to Departments</v>
          </cell>
          <cell r="I122">
            <v>0.01</v>
          </cell>
        </row>
        <row r="123">
          <cell r="A123" t="str">
            <v>2350</v>
          </cell>
          <cell r="B123" t="str">
            <v>W.S.I.B. payable - Not Assigned to Departments</v>
          </cell>
          <cell r="I123">
            <v>5514.88</v>
          </cell>
          <cell r="J123" t="str">
            <v>Dr</v>
          </cell>
        </row>
        <row r="124">
          <cell r="A124" t="str">
            <v>2390</v>
          </cell>
          <cell r="B124" t="str">
            <v>Garnishment - Not Assigned to Departments</v>
          </cell>
          <cell r="I124">
            <v>0</v>
          </cell>
        </row>
        <row r="125">
          <cell r="A125" t="str">
            <v>2390 - 0001</v>
          </cell>
          <cell r="B125" t="str">
            <v>Garnishment - Administration</v>
          </cell>
          <cell r="I125">
            <v>0</v>
          </cell>
          <cell r="J125" t="str">
            <v>Dr</v>
          </cell>
        </row>
        <row r="126">
          <cell r="A126" t="str">
            <v>2390 - 0002</v>
          </cell>
          <cell r="B126" t="str">
            <v>Garnishment - Operations</v>
          </cell>
          <cell r="I126">
            <v>0</v>
          </cell>
        </row>
        <row r="127">
          <cell r="A127" t="str">
            <v>2390 - 0003</v>
          </cell>
          <cell r="B127" t="str">
            <v>Garnishment - Source Water Protection</v>
          </cell>
          <cell r="I127">
            <v>0</v>
          </cell>
          <cell r="J127" t="str">
            <v>Dr</v>
          </cell>
        </row>
        <row r="128">
          <cell r="A128" t="str">
            <v>2390 - 0004</v>
          </cell>
          <cell r="B128" t="str">
            <v>Garnishment - Generic Regulations</v>
          </cell>
          <cell r="I128">
            <v>0</v>
          </cell>
        </row>
        <row r="129">
          <cell r="A129" t="str">
            <v>2390 - 0005</v>
          </cell>
          <cell r="B129" t="str">
            <v>Garnishment - Cordova Lake Dam</v>
          </cell>
          <cell r="I129">
            <v>0</v>
          </cell>
          <cell r="J129" t="str">
            <v>Dr</v>
          </cell>
        </row>
        <row r="130">
          <cell r="A130" t="str">
            <v>2390 - 0006</v>
          </cell>
          <cell r="B130" t="str">
            <v>Garnishment - Round Lake Dam</v>
          </cell>
          <cell r="I130">
            <v>0</v>
          </cell>
        </row>
        <row r="131">
          <cell r="A131" t="str">
            <v>2390 - 0007</v>
          </cell>
          <cell r="B131" t="str">
            <v>Garnishment - Kashabog Lake Dam</v>
          </cell>
          <cell r="I131">
            <v>0</v>
          </cell>
          <cell r="J131" t="str">
            <v>Dr</v>
          </cell>
        </row>
        <row r="132">
          <cell r="A132" t="str">
            <v>2390 - 0008</v>
          </cell>
          <cell r="B132" t="str">
            <v>Garnishment - Hydro Plant</v>
          </cell>
          <cell r="I132">
            <v>0</v>
          </cell>
        </row>
        <row r="133">
          <cell r="A133" t="str">
            <v>2390 - 0009</v>
          </cell>
          <cell r="B133" t="str">
            <v>Garnishment - McGeachie Conservation</v>
          </cell>
          <cell r="I133">
            <v>0</v>
          </cell>
          <cell r="J133" t="str">
            <v>Dr</v>
          </cell>
        </row>
        <row r="134">
          <cell r="A134" t="str">
            <v>2390 - 0010</v>
          </cell>
          <cell r="B134" t="str">
            <v>Garnishment - Crowe Bridge Area</v>
          </cell>
          <cell r="I134">
            <v>0</v>
          </cell>
        </row>
        <row r="135">
          <cell r="A135" t="str">
            <v>2390 - 0011</v>
          </cell>
          <cell r="B135" t="str">
            <v>Garnishment - Lands</v>
          </cell>
          <cell r="I135">
            <v>0</v>
          </cell>
          <cell r="J135" t="str">
            <v>Dr</v>
          </cell>
        </row>
        <row r="136">
          <cell r="A136" t="str">
            <v>2390 - 0012</v>
          </cell>
          <cell r="B136" t="str">
            <v>Garnishment - Special Projects - Other</v>
          </cell>
          <cell r="G136" t="str">
            <v/>
          </cell>
          <cell r="H136" t="str">
            <v/>
          </cell>
          <cell r="I136">
            <v>0</v>
          </cell>
        </row>
        <row r="137">
          <cell r="A137" t="str">
            <v>2600</v>
          </cell>
          <cell r="B137" t="str">
            <v>Deferred Revenue - Not Assigned to Departments</v>
          </cell>
          <cell r="I137">
            <v>17709.310000000001</v>
          </cell>
          <cell r="J137" t="str">
            <v>Dr</v>
          </cell>
        </row>
        <row r="138">
          <cell r="A138" t="str">
            <v>2610</v>
          </cell>
          <cell r="B138" t="str">
            <v>Deferred Contributions - Callaghans - Not Assigned to Departments</v>
          </cell>
          <cell r="I138">
            <v>14183.01</v>
          </cell>
        </row>
        <row r="139">
          <cell r="A139" t="str">
            <v>2610 - 0001</v>
          </cell>
          <cell r="B139" t="str">
            <v>Deferred Contributions - Callaghans - Administration</v>
          </cell>
          <cell r="I139">
            <v>0</v>
          </cell>
          <cell r="J139" t="str">
            <v>Dr</v>
          </cell>
        </row>
        <row r="140">
          <cell r="A140" t="str">
            <v>2610 - 0002</v>
          </cell>
          <cell r="B140" t="str">
            <v>Deferred Contributions - Callaghans - Operations</v>
          </cell>
          <cell r="I140">
            <v>0</v>
          </cell>
        </row>
        <row r="141">
          <cell r="A141" t="str">
            <v>2610 - 0003</v>
          </cell>
          <cell r="B141" t="str">
            <v>Deferred Contributions - Callaghans - Source Water Protection</v>
          </cell>
          <cell r="I141">
            <v>0</v>
          </cell>
          <cell r="J141" t="str">
            <v>Cr</v>
          </cell>
        </row>
        <row r="142">
          <cell r="A142" t="str">
            <v>2610 - 0004</v>
          </cell>
          <cell r="B142" t="str">
            <v>Deferred Contributions - Callaghans - Generic Regulations</v>
          </cell>
          <cell r="I142">
            <v>0</v>
          </cell>
        </row>
        <row r="143">
          <cell r="A143" t="str">
            <v>2610 - 0005</v>
          </cell>
          <cell r="B143" t="str">
            <v>Deferred Contributions - Callaghans - Cordova Lake Dam</v>
          </cell>
          <cell r="I143">
            <v>0</v>
          </cell>
          <cell r="J143" t="str">
            <v>Dr</v>
          </cell>
        </row>
        <row r="144">
          <cell r="A144" t="str">
            <v>2610 - 0006</v>
          </cell>
          <cell r="B144" t="str">
            <v>Deferred Contributions - Callaghans - Round Lake Dam</v>
          </cell>
          <cell r="I144">
            <v>0</v>
          </cell>
        </row>
        <row r="145">
          <cell r="A145" t="str">
            <v>2610 - 0007</v>
          </cell>
          <cell r="B145" t="str">
            <v>Deferred Contributions - Callaghans - Kashabog Lake Dam</v>
          </cell>
          <cell r="I145">
            <v>0</v>
          </cell>
          <cell r="J145" t="str">
            <v>Cr</v>
          </cell>
        </row>
        <row r="146">
          <cell r="A146" t="str">
            <v>2610 - 0008</v>
          </cell>
          <cell r="B146" t="str">
            <v>Deferred Contributions - Callaghans - Hydro Plant</v>
          </cell>
          <cell r="I146">
            <v>0</v>
          </cell>
        </row>
        <row r="147">
          <cell r="A147" t="str">
            <v>2610 - 0009</v>
          </cell>
          <cell r="B147" t="str">
            <v>Deferred Contributions - Callaghans - McGeachie Conservation</v>
          </cell>
          <cell r="I147">
            <v>0</v>
          </cell>
          <cell r="J147" t="str">
            <v>Dr</v>
          </cell>
        </row>
        <row r="148">
          <cell r="A148" t="str">
            <v>2610 - 0010</v>
          </cell>
          <cell r="B148" t="str">
            <v>Deferred Contributions - Callaghans - Crowe Bridge Area</v>
          </cell>
          <cell r="I148">
            <v>0</v>
          </cell>
        </row>
        <row r="149">
          <cell r="A149" t="str">
            <v>2610 - 0011</v>
          </cell>
          <cell r="B149" t="str">
            <v>Deferred Contributions - Callaghans - Lands</v>
          </cell>
          <cell r="I149">
            <v>0</v>
          </cell>
          <cell r="J149" t="str">
            <v>Cr</v>
          </cell>
        </row>
        <row r="150">
          <cell r="A150" t="str">
            <v>2610 - 0012</v>
          </cell>
          <cell r="B150" t="str">
            <v>Deferred Contributions - Callaghans - Special Projects - Other</v>
          </cell>
          <cell r="I150">
            <v>0</v>
          </cell>
        </row>
        <row r="151">
          <cell r="A151" t="str">
            <v>2610 - 0013</v>
          </cell>
          <cell r="B151" t="str">
            <v>Deferred Contributions - Callaghans - Risk Management Official</v>
          </cell>
          <cell r="I151">
            <v>0</v>
          </cell>
          <cell r="J151" t="str">
            <v>Dr</v>
          </cell>
        </row>
        <row r="152">
          <cell r="A152" t="str">
            <v>2610 - 0014</v>
          </cell>
          <cell r="B152" t="str">
            <v>Deferred Contributions - Callaghans - Lower Trent Job Share</v>
          </cell>
          <cell r="G152" t="str">
            <v/>
          </cell>
          <cell r="H152" t="str">
            <v/>
          </cell>
          <cell r="I152">
            <v>0</v>
          </cell>
        </row>
        <row r="153">
          <cell r="A153" t="str">
            <v>2800</v>
          </cell>
          <cell r="B153" t="str">
            <v>Bank advances - Not Assigned to Departments</v>
          </cell>
          <cell r="I153">
            <v>0</v>
          </cell>
          <cell r="J153" t="str">
            <v>Cr</v>
          </cell>
        </row>
        <row r="154">
          <cell r="A154" t="str">
            <v>3100</v>
          </cell>
          <cell r="B154" t="str">
            <v>Contingency Reserve - Not Assigned to Departments</v>
          </cell>
          <cell r="I154">
            <v>0</v>
          </cell>
        </row>
        <row r="155">
          <cell r="A155" t="str">
            <v>3110</v>
          </cell>
          <cell r="B155" t="str">
            <v>Crowe Bridge Cons Area reserve - Not Assigned to Departments</v>
          </cell>
          <cell r="I155">
            <v>0</v>
          </cell>
          <cell r="J155" t="str">
            <v>Dr</v>
          </cell>
        </row>
        <row r="156">
          <cell r="A156" t="str">
            <v>3120</v>
          </cell>
          <cell r="B156" t="str">
            <v>Equipment reserve - Not Assigned to Departments</v>
          </cell>
          <cell r="I156">
            <v>49730</v>
          </cell>
        </row>
        <row r="157">
          <cell r="A157" t="str">
            <v>3130</v>
          </cell>
          <cell r="B157" t="str">
            <v>Consol Hydro Shared Rev reserve - Not Assigned to Departments</v>
          </cell>
          <cell r="I157">
            <v>0</v>
          </cell>
          <cell r="J157" t="str">
            <v>Cr</v>
          </cell>
        </row>
        <row r="158">
          <cell r="A158" t="str">
            <v>3140</v>
          </cell>
          <cell r="B158" t="str">
            <v>C.A.P. reserve - Not Assigned to Departments</v>
          </cell>
          <cell r="I158">
            <v>34.58</v>
          </cell>
        </row>
        <row r="159">
          <cell r="A159" t="str">
            <v>3150</v>
          </cell>
          <cell r="B159" t="str">
            <v>General reserve - Not Assigned to Departments</v>
          </cell>
          <cell r="I159">
            <v>0</v>
          </cell>
          <cell r="J159" t="str">
            <v>Dr</v>
          </cell>
        </row>
        <row r="160">
          <cell r="A160" t="str">
            <v>3170</v>
          </cell>
          <cell r="B160" t="str">
            <v>McGeachie C.A. reserve - Not Assigned to Departments</v>
          </cell>
          <cell r="I160">
            <v>0</v>
          </cell>
        </row>
        <row r="161">
          <cell r="A161" t="str">
            <v>3180</v>
          </cell>
          <cell r="B161" t="str">
            <v>Agreement Forest reserve - Not Assigned to Departments</v>
          </cell>
          <cell r="I161">
            <v>0</v>
          </cell>
          <cell r="J161" t="str">
            <v>Cr</v>
          </cell>
        </row>
        <row r="162">
          <cell r="A162" t="str">
            <v>3200</v>
          </cell>
          <cell r="B162" t="str">
            <v>Equity in Capital Assets - Not Assigned to Departments</v>
          </cell>
          <cell r="I162">
            <v>0</v>
          </cell>
        </row>
        <row r="163">
          <cell r="A163" t="str">
            <v>3250</v>
          </cell>
          <cell r="B163" t="str">
            <v>Capital asset fund balance - Not Assigned to Departments</v>
          </cell>
          <cell r="I163">
            <v>742745</v>
          </cell>
          <cell r="J163" t="str">
            <v>Cr</v>
          </cell>
        </row>
        <row r="164">
          <cell r="A164" t="str">
            <v>3250 - 0001</v>
          </cell>
          <cell r="B164" t="str">
            <v>Capital asset fund balance - Administration</v>
          </cell>
          <cell r="I164">
            <v>0</v>
          </cell>
        </row>
        <row r="165">
          <cell r="A165" t="str">
            <v>3250 - 0002</v>
          </cell>
          <cell r="B165" t="str">
            <v>Capital asset fund balance - Operations</v>
          </cell>
          <cell r="I165">
            <v>0</v>
          </cell>
          <cell r="J165" t="str">
            <v>Cr</v>
          </cell>
        </row>
        <row r="166">
          <cell r="A166" t="str">
            <v>3250 - 0003</v>
          </cell>
          <cell r="B166" t="str">
            <v>Capital asset fund balance - Source Water Protection</v>
          </cell>
          <cell r="I166">
            <v>0</v>
          </cell>
        </row>
        <row r="167">
          <cell r="A167" t="str">
            <v>3250 - 0004</v>
          </cell>
          <cell r="B167" t="str">
            <v>Capital asset fund balance - Generic Regulations</v>
          </cell>
          <cell r="I167">
            <v>0</v>
          </cell>
          <cell r="J167" t="str">
            <v>Cr</v>
          </cell>
        </row>
        <row r="168">
          <cell r="A168" t="str">
            <v>3250 - 0005</v>
          </cell>
          <cell r="B168" t="str">
            <v>Capital asset fund balance - Cordova Lake Dam</v>
          </cell>
          <cell r="I168">
            <v>0</v>
          </cell>
        </row>
        <row r="169">
          <cell r="A169" t="str">
            <v>3250 - 0006</v>
          </cell>
          <cell r="B169" t="str">
            <v>Capital asset fund balance - Round Lake Dam</v>
          </cell>
          <cell r="I169">
            <v>0</v>
          </cell>
          <cell r="J169" t="str">
            <v>Cr</v>
          </cell>
        </row>
        <row r="170">
          <cell r="A170" t="str">
            <v>3250 - 0007</v>
          </cell>
          <cell r="B170" t="str">
            <v>Capital asset fund balance - Kashabog Lake Dam</v>
          </cell>
          <cell r="I170">
            <v>0</v>
          </cell>
        </row>
        <row r="171">
          <cell r="A171" t="str">
            <v>3250 - 0008</v>
          </cell>
          <cell r="B171" t="str">
            <v>Capital asset fund balance - Hydro Plant</v>
          </cell>
          <cell r="I171">
            <v>0</v>
          </cell>
          <cell r="J171" t="str">
            <v>Cr</v>
          </cell>
        </row>
        <row r="172">
          <cell r="A172" t="str">
            <v>3250 - 0009</v>
          </cell>
          <cell r="B172" t="str">
            <v>Capital asset fund balance - McGeachie Conservation</v>
          </cell>
          <cell r="I172">
            <v>0</v>
          </cell>
        </row>
        <row r="173">
          <cell r="A173" t="str">
            <v>3250 - 0010</v>
          </cell>
          <cell r="B173" t="str">
            <v>Capital asset fund balance - Crowe Bridge Area</v>
          </cell>
          <cell r="I173">
            <v>0</v>
          </cell>
          <cell r="J173" t="str">
            <v>Cr</v>
          </cell>
        </row>
        <row r="174">
          <cell r="A174" t="str">
            <v>3250 - 0011</v>
          </cell>
          <cell r="B174" t="str">
            <v>Capital asset fund balance - Lands</v>
          </cell>
          <cell r="I174">
            <v>0</v>
          </cell>
        </row>
        <row r="175">
          <cell r="A175" t="str">
            <v>3250 - 0012</v>
          </cell>
          <cell r="B175" t="str">
            <v>Capital asset fund balance - Special Projects - Other</v>
          </cell>
          <cell r="G175" t="str">
            <v/>
          </cell>
          <cell r="H175" t="str">
            <v/>
          </cell>
          <cell r="I175">
            <v>0</v>
          </cell>
          <cell r="J175" t="str">
            <v>Cr</v>
          </cell>
        </row>
        <row r="176">
          <cell r="A176" t="str">
            <v>3350</v>
          </cell>
          <cell r="B176" t="str">
            <v>General Surplus - Not Assigned to Departments</v>
          </cell>
          <cell r="I176">
            <v>1493159.72</v>
          </cell>
        </row>
        <row r="177">
          <cell r="A177" t="str">
            <v>3350 - 0001</v>
          </cell>
          <cell r="B177" t="str">
            <v>General Surplus - Administration</v>
          </cell>
          <cell r="I177">
            <v>4909728.1500000004</v>
          </cell>
          <cell r="J177" t="str">
            <v>Cr</v>
          </cell>
        </row>
        <row r="178">
          <cell r="A178" t="str">
            <v>3350 - 0002</v>
          </cell>
          <cell r="B178" t="str">
            <v>General Surplus - Operations</v>
          </cell>
          <cell r="I178">
            <v>4603523.71</v>
          </cell>
        </row>
        <row r="179">
          <cell r="A179" t="str">
            <v>3350 - 0003</v>
          </cell>
          <cell r="B179" t="str">
            <v>General Surplus - Source Water Protection</v>
          </cell>
          <cell r="I179">
            <v>153017.51999999999</v>
          </cell>
          <cell r="J179" t="str">
            <v>Cr</v>
          </cell>
        </row>
        <row r="180">
          <cell r="A180" t="str">
            <v>3350 - 0004</v>
          </cell>
          <cell r="B180" t="str">
            <v>General Surplus - Generic Regulations</v>
          </cell>
          <cell r="I180">
            <v>628087.05000000005</v>
          </cell>
        </row>
        <row r="181">
          <cell r="A181" t="str">
            <v>3350 - 0005</v>
          </cell>
          <cell r="B181" t="str">
            <v>General Surplus - Cordova Lake Dam</v>
          </cell>
          <cell r="I181">
            <v>22890.76</v>
          </cell>
          <cell r="J181" t="str">
            <v>Cr</v>
          </cell>
        </row>
        <row r="182">
          <cell r="A182" t="str">
            <v>3350 - 0006</v>
          </cell>
          <cell r="B182" t="str">
            <v>General Surplus - Round Lake Dam</v>
          </cell>
          <cell r="I182">
            <v>22929.26</v>
          </cell>
        </row>
        <row r="183">
          <cell r="A183" t="str">
            <v>3350 - 0007</v>
          </cell>
          <cell r="B183" t="str">
            <v>General Surplus - Kashabog Lake Dam</v>
          </cell>
          <cell r="I183">
            <v>40722.239999999998</v>
          </cell>
          <cell r="J183" t="str">
            <v>Cr</v>
          </cell>
        </row>
        <row r="184">
          <cell r="A184" t="str">
            <v>3350 - 0008</v>
          </cell>
          <cell r="B184" t="str">
            <v>General Surplus - Hydro Plant</v>
          </cell>
          <cell r="I184">
            <v>357019.6</v>
          </cell>
        </row>
        <row r="185">
          <cell r="A185" t="str">
            <v>3350 - 0009</v>
          </cell>
          <cell r="B185" t="str">
            <v>General Surplus - McGeachie Conservation</v>
          </cell>
          <cell r="I185">
            <v>4564.1000000000004</v>
          </cell>
          <cell r="J185" t="str">
            <v>Cr</v>
          </cell>
        </row>
        <row r="186">
          <cell r="A186" t="str">
            <v>3350 - 0010</v>
          </cell>
          <cell r="B186" t="str">
            <v>General Surplus - Crowe Bridge Area</v>
          </cell>
          <cell r="I186">
            <v>8300.65</v>
          </cell>
        </row>
        <row r="187">
          <cell r="A187" t="str">
            <v>3350 - 0011</v>
          </cell>
          <cell r="B187" t="str">
            <v>General Surplus - Lands</v>
          </cell>
          <cell r="I187">
            <v>31408.77</v>
          </cell>
          <cell r="J187" t="str">
            <v>Cr</v>
          </cell>
        </row>
        <row r="188">
          <cell r="A188" t="str">
            <v>3350 - 0012</v>
          </cell>
          <cell r="B188" t="str">
            <v>General Surplus - Special Projects - Other</v>
          </cell>
          <cell r="I188">
            <v>99721.06</v>
          </cell>
        </row>
        <row r="189">
          <cell r="A189" t="str">
            <v>3350 - 0013</v>
          </cell>
          <cell r="B189" t="str">
            <v>General Surplus - Risk Management Official</v>
          </cell>
          <cell r="I189">
            <v>59648.2</v>
          </cell>
          <cell r="J189" t="str">
            <v>Cr</v>
          </cell>
        </row>
        <row r="190">
          <cell r="A190" t="str">
            <v>3350 - 0014</v>
          </cell>
          <cell r="B190" t="str">
            <v>General Surplus - Lower Trent Job Share</v>
          </cell>
          <cell r="G190" t="str">
            <v/>
          </cell>
          <cell r="H190" t="str">
            <v/>
          </cell>
          <cell r="I190">
            <v>469.2</v>
          </cell>
        </row>
        <row r="191">
          <cell r="A191" t="str">
            <v>4005</v>
          </cell>
          <cell r="B191" t="str">
            <v>Provincial Grant - Operations - Not Assigned to Departments</v>
          </cell>
          <cell r="I191">
            <v>0</v>
          </cell>
          <cell r="J191" t="str">
            <v>Cr</v>
          </cell>
        </row>
        <row r="192">
          <cell r="A192" t="str">
            <v>4010</v>
          </cell>
          <cell r="B192" t="str">
            <v>Provinicial Grant - Capital - Not Assigned to Departments</v>
          </cell>
          <cell r="I192">
            <v>60267</v>
          </cell>
        </row>
        <row r="193">
          <cell r="A193" t="str">
            <v>4015</v>
          </cell>
          <cell r="B193" t="str">
            <v>Provincial Grant - other - Not Assigned to Departments</v>
          </cell>
          <cell r="I193">
            <v>0</v>
          </cell>
          <cell r="J193" t="str">
            <v>Cr</v>
          </cell>
        </row>
        <row r="194">
          <cell r="A194" t="str">
            <v>4100</v>
          </cell>
          <cell r="B194" t="str">
            <v>Levies - Operations - Not Assigned to Departments</v>
          </cell>
          <cell r="I194">
            <v>0</v>
          </cell>
        </row>
        <row r="195">
          <cell r="A195" t="str">
            <v>4100 - 0001</v>
          </cell>
          <cell r="B195" t="str">
            <v>Levies - Operations - Administration</v>
          </cell>
          <cell r="I195">
            <v>0</v>
          </cell>
          <cell r="K195" t="str">
            <v>levy budget</v>
          </cell>
          <cell r="L195" t="str">
            <v>levy budget</v>
          </cell>
        </row>
        <row r="196">
          <cell r="A196" t="str">
            <v>4100 - 0002</v>
          </cell>
          <cell r="B196" t="str">
            <v>Levies - Operations - Operations</v>
          </cell>
          <cell r="I196">
            <v>420078.49</v>
          </cell>
          <cell r="J196" t="str">
            <v>Cr</v>
          </cell>
          <cell r="K196" t="str">
            <v>Water</v>
          </cell>
          <cell r="L196">
            <v>759773</v>
          </cell>
        </row>
        <row r="197">
          <cell r="A197" t="str">
            <v>4100 - 0004</v>
          </cell>
          <cell r="B197" t="str">
            <v>Levies - Operations - Generic Regulations</v>
          </cell>
          <cell r="I197">
            <v>0</v>
          </cell>
          <cell r="K197" t="str">
            <v>Land</v>
          </cell>
          <cell r="L197">
            <v>2558</v>
          </cell>
        </row>
        <row r="198">
          <cell r="A198" t="str">
            <v>4100 - 0011</v>
          </cell>
          <cell r="B198" t="str">
            <v>Levies - Operations - Lands</v>
          </cell>
          <cell r="G198" t="str">
            <v/>
          </cell>
          <cell r="H198" t="str">
            <v/>
          </cell>
          <cell r="I198">
            <v>1414.32</v>
          </cell>
          <cell r="J198" t="str">
            <v>Cr</v>
          </cell>
          <cell r="K198" t="str">
            <v>Sp Projects</v>
          </cell>
          <cell r="L198">
            <v>13930</v>
          </cell>
        </row>
        <row r="199">
          <cell r="A199" t="str">
            <v>4100 - 0003</v>
          </cell>
          <cell r="B199" t="str">
            <v>Levies - Operations - Special Projects</v>
          </cell>
          <cell r="I199">
            <v>7701.9</v>
          </cell>
        </row>
        <row r="200">
          <cell r="A200" t="str">
            <v>4110</v>
          </cell>
          <cell r="B200" t="str">
            <v>Levies - Capital - Not Assigned to Departments</v>
          </cell>
          <cell r="I200">
            <v>9570.7000000000007</v>
          </cell>
          <cell r="K200" t="str">
            <v>Capital</v>
          </cell>
          <cell r="L200">
            <v>17310</v>
          </cell>
        </row>
        <row r="201">
          <cell r="A201" t="str">
            <v>4130</v>
          </cell>
          <cell r="B201" t="str">
            <v>Wood Sales - Not Assigned to Departments</v>
          </cell>
          <cell r="I201">
            <v>0</v>
          </cell>
          <cell r="J201" t="str">
            <v>Cr</v>
          </cell>
          <cell r="K201" t="str">
            <v>Asset</v>
          </cell>
          <cell r="L201">
            <v>41208</v>
          </cell>
        </row>
        <row r="202">
          <cell r="A202" t="str">
            <v>4136</v>
          </cell>
          <cell r="B202" t="str">
            <v>Gen Regs-Watershed Advisory Hearing - Not Assigned to Departments</v>
          </cell>
          <cell r="I202">
            <v>0</v>
          </cell>
          <cell r="K202" t="str">
            <v>Infrastructure</v>
          </cell>
          <cell r="L202">
            <v>32500</v>
          </cell>
        </row>
        <row r="203">
          <cell r="A203" t="str">
            <v>4136 - 0004</v>
          </cell>
          <cell r="B203" t="str">
            <v>Gen Regs-Watershed Advisory Hearing - Generic Regulations</v>
          </cell>
          <cell r="G203" t="str">
            <v/>
          </cell>
          <cell r="H203" t="str">
            <v/>
          </cell>
          <cell r="I203">
            <v>0</v>
          </cell>
          <cell r="J203" t="str">
            <v>Cr</v>
          </cell>
          <cell r="K203" t="str">
            <v>Total</v>
          </cell>
          <cell r="L203">
            <v>867279</v>
          </cell>
        </row>
        <row r="204">
          <cell r="A204" t="str">
            <v>4137</v>
          </cell>
          <cell r="B204" t="str">
            <v>Generic Regn's - Severance Review - Not Assigned to Departments</v>
          </cell>
          <cell r="I204">
            <v>0</v>
          </cell>
        </row>
        <row r="205">
          <cell r="A205" t="str">
            <v>4137 - 0004</v>
          </cell>
          <cell r="B205" t="str">
            <v>Generic Regn's - Severance Review - Generic Regulations</v>
          </cell>
          <cell r="G205" t="str">
            <v/>
          </cell>
          <cell r="H205" t="str">
            <v/>
          </cell>
          <cell r="I205">
            <v>0</v>
          </cell>
          <cell r="J205" t="str">
            <v>Cr</v>
          </cell>
        </row>
        <row r="206">
          <cell r="A206" t="str">
            <v>4138</v>
          </cell>
          <cell r="B206" t="str">
            <v>Generic Reg'ns - Full Property App. - Not Assigned to Departments</v>
          </cell>
          <cell r="I206">
            <v>0</v>
          </cell>
        </row>
        <row r="207">
          <cell r="A207" t="str">
            <v>4138 - 0004</v>
          </cell>
          <cell r="B207" t="str">
            <v>Generic Reg'ns - Full Property App. - Generic Regulations</v>
          </cell>
          <cell r="G207" t="str">
            <v/>
          </cell>
          <cell r="H207" t="str">
            <v/>
          </cell>
          <cell r="I207">
            <v>0</v>
          </cell>
          <cell r="J207" t="str">
            <v>Cr</v>
          </cell>
        </row>
        <row r="208">
          <cell r="A208" t="str">
            <v>4139</v>
          </cell>
          <cell r="B208" t="str">
            <v>Generic Reg'ns - Misc - Not Assigned to Departments</v>
          </cell>
          <cell r="I208">
            <v>0</v>
          </cell>
        </row>
        <row r="209">
          <cell r="A209" t="str">
            <v>4139 - 0004</v>
          </cell>
          <cell r="B209" t="str">
            <v>Generic Reg'ns - Misc - Generic Regulations</v>
          </cell>
          <cell r="G209" t="str">
            <v/>
          </cell>
          <cell r="H209" t="str">
            <v/>
          </cell>
          <cell r="I209">
            <v>0</v>
          </cell>
          <cell r="J209" t="str">
            <v>Cr</v>
          </cell>
        </row>
        <row r="210">
          <cell r="A210" t="str">
            <v>4140</v>
          </cell>
          <cell r="B210" t="str">
            <v>Generic Reg'ns - Minor Work App. - Not Assigned to Departments</v>
          </cell>
          <cell r="I210">
            <v>0</v>
          </cell>
        </row>
        <row r="211">
          <cell r="A211" t="str">
            <v>4140 - 0004</v>
          </cell>
          <cell r="B211" t="str">
            <v>Generic Reg'ns - Minor Work App. - Generic Regulations</v>
          </cell>
          <cell r="G211" t="str">
            <v/>
          </cell>
          <cell r="H211" t="str">
            <v/>
          </cell>
          <cell r="I211">
            <v>0</v>
          </cell>
          <cell r="J211" t="str">
            <v>Cr</v>
          </cell>
        </row>
        <row r="212">
          <cell r="A212" t="str">
            <v>4141</v>
          </cell>
          <cell r="B212" t="str">
            <v>Generic Reg'ns - Basic Work App - Not Assigned to Departments</v>
          </cell>
          <cell r="I212">
            <v>0</v>
          </cell>
        </row>
        <row r="213">
          <cell r="A213" t="str">
            <v>4141 - 0004</v>
          </cell>
          <cell r="B213" t="str">
            <v>Generic Reg'ns - Basic Work App - Generic Regulations</v>
          </cell>
          <cell r="G213" t="str">
            <v/>
          </cell>
          <cell r="H213" t="str">
            <v/>
          </cell>
          <cell r="I213">
            <v>0</v>
          </cell>
          <cell r="J213" t="str">
            <v>Cr</v>
          </cell>
        </row>
        <row r="214">
          <cell r="A214" t="str">
            <v>4142</v>
          </cell>
          <cell r="B214" t="str">
            <v>Generic Reg'ns - Standard Work App - Not Assigned to Departments</v>
          </cell>
          <cell r="I214">
            <v>0</v>
          </cell>
        </row>
        <row r="215">
          <cell r="A215" t="str">
            <v>4142 - 0004</v>
          </cell>
          <cell r="B215" t="str">
            <v>Generic Reg'ns - Standard Work App - Generic Regulations</v>
          </cell>
          <cell r="G215" t="str">
            <v/>
          </cell>
          <cell r="H215" t="str">
            <v/>
          </cell>
          <cell r="I215">
            <v>0</v>
          </cell>
          <cell r="J215" t="str">
            <v>Cr</v>
          </cell>
        </row>
        <row r="216">
          <cell r="A216" t="str">
            <v>4143</v>
          </cell>
          <cell r="B216" t="str">
            <v>Generic Reg'ns - Major Work App - Not Assigned to Departments</v>
          </cell>
          <cell r="I216">
            <v>0</v>
          </cell>
        </row>
        <row r="217">
          <cell r="A217" t="str">
            <v>4143 - 0004</v>
          </cell>
          <cell r="B217" t="str">
            <v>Generic Reg'ns - Major Work App - Generic Regulations</v>
          </cell>
          <cell r="G217" t="str">
            <v/>
          </cell>
          <cell r="H217" t="str">
            <v/>
          </cell>
          <cell r="I217">
            <v>0</v>
          </cell>
          <cell r="J217" t="str">
            <v>Cr</v>
          </cell>
        </row>
        <row r="218">
          <cell r="A218" t="str">
            <v>4144</v>
          </cell>
          <cell r="B218" t="str">
            <v>Generic Reg'ns - Permit Amendment - Not Assigned to Departments</v>
          </cell>
          <cell r="I218">
            <v>0</v>
          </cell>
        </row>
        <row r="219">
          <cell r="A219" t="str">
            <v>4144 - 0004</v>
          </cell>
          <cell r="B219" t="str">
            <v>Generic Reg'ns - Permit Amendment - Generic Regulations</v>
          </cell>
          <cell r="G219" t="str">
            <v/>
          </cell>
          <cell r="H219" t="str">
            <v/>
          </cell>
          <cell r="I219">
            <v>0</v>
          </cell>
          <cell r="J219" t="str">
            <v>Cr</v>
          </cell>
        </row>
        <row r="220">
          <cell r="A220" t="str">
            <v>4145</v>
          </cell>
          <cell r="B220" t="str">
            <v>Generic Reg'ns - Survey - Not Assigned to Departments</v>
          </cell>
          <cell r="I220">
            <v>0</v>
          </cell>
        </row>
        <row r="221">
          <cell r="A221" t="str">
            <v>4145 - 0004</v>
          </cell>
          <cell r="B221" t="str">
            <v>Generic Reg'ns - Survey - Generic Regulations</v>
          </cell>
          <cell r="G221" t="str">
            <v/>
          </cell>
          <cell r="H221" t="str">
            <v/>
          </cell>
          <cell r="I221">
            <v>0</v>
          </cell>
          <cell r="J221" t="str">
            <v>Cr</v>
          </cell>
        </row>
        <row r="222">
          <cell r="A222" t="str">
            <v>4146</v>
          </cell>
          <cell r="B222" t="str">
            <v>Generic Reg'ns - Lawyers Enquiries - Not Assigned to Departments</v>
          </cell>
          <cell r="I222">
            <v>0</v>
          </cell>
        </row>
        <row r="223">
          <cell r="A223" t="str">
            <v>4146 - 0004</v>
          </cell>
          <cell r="B223" t="str">
            <v>Generic Reg'ns - Lawyers Enquiries - Generic Regulations</v>
          </cell>
          <cell r="G223" t="str">
            <v/>
          </cell>
          <cell r="H223" t="str">
            <v/>
          </cell>
          <cell r="I223">
            <v>0</v>
          </cell>
          <cell r="J223" t="str">
            <v>Cr</v>
          </cell>
        </row>
        <row r="224">
          <cell r="A224" t="str">
            <v>4147</v>
          </cell>
          <cell r="B224" t="str">
            <v>Generic Reg'ns - Technical services - Not Assigned to Departments</v>
          </cell>
          <cell r="I224">
            <v>0</v>
          </cell>
        </row>
        <row r="225">
          <cell r="A225" t="str">
            <v>4147 - 0004</v>
          </cell>
          <cell r="B225" t="str">
            <v>Generic Reg'ns - Technical services - Generic Regulations</v>
          </cell>
          <cell r="G225" t="str">
            <v/>
          </cell>
          <cell r="H225" t="str">
            <v/>
          </cell>
          <cell r="I225">
            <v>0</v>
          </cell>
          <cell r="J225" t="str">
            <v>Cr</v>
          </cell>
        </row>
        <row r="226">
          <cell r="A226" t="str">
            <v>4148</v>
          </cell>
          <cell r="B226" t="str">
            <v>Generic Reg'ns - Infractions - Not Assigned to Departments</v>
          </cell>
          <cell r="I226">
            <v>0</v>
          </cell>
        </row>
        <row r="227">
          <cell r="A227" t="str">
            <v>4148 - 0004</v>
          </cell>
          <cell r="B227" t="str">
            <v>Generic Reg'ns - Infractions - Generic Regulations</v>
          </cell>
          <cell r="G227" t="str">
            <v/>
          </cell>
          <cell r="H227" t="str">
            <v/>
          </cell>
          <cell r="I227">
            <v>0</v>
          </cell>
          <cell r="J227" t="str">
            <v>Cr</v>
          </cell>
        </row>
        <row r="228">
          <cell r="A228" t="str">
            <v>4149</v>
          </cell>
          <cell r="B228" t="str">
            <v>Generic Reg'ns - Subdivisions - Not Assigned to Departments</v>
          </cell>
          <cell r="I228">
            <v>0</v>
          </cell>
        </row>
        <row r="229">
          <cell r="A229" t="str">
            <v>4149 - 0004</v>
          </cell>
          <cell r="B229" t="str">
            <v>Generic Reg'ns - Subdivisions - Generic Regulations</v>
          </cell>
          <cell r="G229" t="str">
            <v/>
          </cell>
          <cell r="H229" t="str">
            <v/>
          </cell>
          <cell r="I229">
            <v>0</v>
          </cell>
          <cell r="J229" t="str">
            <v>Cr</v>
          </cell>
        </row>
        <row r="230">
          <cell r="A230" t="str">
            <v>4150</v>
          </cell>
          <cell r="B230" t="str">
            <v>Capital - Special Benefitting - Not Assigned to Departments</v>
          </cell>
          <cell r="I230">
            <v>0</v>
          </cell>
        </row>
        <row r="231">
          <cell r="A231" t="str">
            <v>4160</v>
          </cell>
          <cell r="B231" t="str">
            <v>Source Water Protection - Not Assigned to Departments</v>
          </cell>
          <cell r="I231">
            <v>0</v>
          </cell>
          <cell r="J231" t="str">
            <v>Cr</v>
          </cell>
        </row>
        <row r="232">
          <cell r="A232" t="str">
            <v>4160 - 0003</v>
          </cell>
          <cell r="B232" t="str">
            <v>Source Water Protection - Source Water Protection</v>
          </cell>
          <cell r="G232" t="str">
            <v/>
          </cell>
          <cell r="H232" t="str">
            <v/>
          </cell>
          <cell r="I232">
            <v>34097.4</v>
          </cell>
        </row>
        <row r="233">
          <cell r="A233" t="str">
            <v>4163</v>
          </cell>
          <cell r="B233" t="str">
            <v>Risk Management Official Services - Not Assigned to Departments</v>
          </cell>
          <cell r="I233">
            <v>0</v>
          </cell>
          <cell r="J233" t="str">
            <v>Cr</v>
          </cell>
        </row>
        <row r="234">
          <cell r="A234" t="str">
            <v>4163 - 0001</v>
          </cell>
          <cell r="B234" t="str">
            <v>Risk Management Official Services - Administration</v>
          </cell>
          <cell r="I234">
            <v>0</v>
          </cell>
        </row>
        <row r="235">
          <cell r="A235" t="str">
            <v>4163 - 0003</v>
          </cell>
          <cell r="B235" t="str">
            <v>Risk Management Official Services - Source Water Protection</v>
          </cell>
          <cell r="I235">
            <v>0</v>
          </cell>
          <cell r="J235" t="str">
            <v>Cr</v>
          </cell>
        </row>
        <row r="236">
          <cell r="A236" t="str">
            <v>4163 - 0013</v>
          </cell>
          <cell r="B236" t="str">
            <v>Risk Management Official Services - Risk Management Official</v>
          </cell>
          <cell r="G236" t="str">
            <v/>
          </cell>
          <cell r="H236" t="str">
            <v/>
          </cell>
          <cell r="I236">
            <v>0</v>
          </cell>
        </row>
        <row r="237">
          <cell r="A237" t="str">
            <v>4165</v>
          </cell>
          <cell r="B237" t="str">
            <v>PGMN/PWQMN Monitoring Programs - Not Assigned to Departments</v>
          </cell>
          <cell r="I237">
            <v>0</v>
          </cell>
          <cell r="J237" t="str">
            <v>Cr</v>
          </cell>
        </row>
        <row r="238">
          <cell r="A238" t="str">
            <v>4165 - 0001</v>
          </cell>
          <cell r="B238" t="str">
            <v>PGMN/PWQMN Monitoring Programs - Administration</v>
          </cell>
          <cell r="I238">
            <v>0</v>
          </cell>
        </row>
        <row r="239">
          <cell r="A239" t="str">
            <v>4165 - 0002</v>
          </cell>
          <cell r="B239" t="str">
            <v>PGMN/PWQMN Monitoring Programs - Operations</v>
          </cell>
          <cell r="G239" t="str">
            <v/>
          </cell>
          <cell r="H239" t="str">
            <v/>
          </cell>
          <cell r="I239">
            <v>0</v>
          </cell>
          <cell r="J239" t="str">
            <v>Cr</v>
          </cell>
        </row>
        <row r="240">
          <cell r="A240" t="str">
            <v>4170</v>
          </cell>
          <cell r="B240" t="str">
            <v>OBBN Regional Project - Not Assigned to Departments</v>
          </cell>
          <cell r="I240">
            <v>0</v>
          </cell>
        </row>
        <row r="241">
          <cell r="A241" t="str">
            <v>4170 - 0001</v>
          </cell>
          <cell r="B241" t="str">
            <v>OBBN Regional Project - Administration</v>
          </cell>
          <cell r="G241" t="str">
            <v/>
          </cell>
          <cell r="H241" t="str">
            <v/>
          </cell>
          <cell r="I241">
            <v>0</v>
          </cell>
        </row>
        <row r="242">
          <cell r="A242" t="str">
            <v>4172</v>
          </cell>
          <cell r="B242" t="str">
            <v>Benthics Services Agreements - Not Assigned to Departments</v>
          </cell>
          <cell r="I242">
            <v>0</v>
          </cell>
          <cell r="J242" t="str">
            <v>Cr</v>
          </cell>
        </row>
        <row r="243">
          <cell r="A243" t="str">
            <v>4172 - 0001</v>
          </cell>
          <cell r="B243" t="str">
            <v>Benthics Services Agreements - Administration</v>
          </cell>
          <cell r="I243">
            <v>0</v>
          </cell>
        </row>
        <row r="244">
          <cell r="A244" t="str">
            <v>4172 - 0003</v>
          </cell>
          <cell r="B244" t="str">
            <v>Benthics Services Agreements - Source Water Protection</v>
          </cell>
          <cell r="I244">
            <v>0</v>
          </cell>
          <cell r="J244" t="str">
            <v>Cr</v>
          </cell>
        </row>
        <row r="245">
          <cell r="A245" t="str">
            <v>4172 - 0012</v>
          </cell>
          <cell r="B245" t="str">
            <v>Benthics Services Agreements - Special Projects - Other</v>
          </cell>
          <cell r="G245" t="str">
            <v/>
          </cell>
          <cell r="H245" t="str">
            <v/>
          </cell>
          <cell r="I245">
            <v>0</v>
          </cell>
        </row>
        <row r="246">
          <cell r="A246" t="str">
            <v>4175</v>
          </cell>
          <cell r="B246" t="str">
            <v>OBBN ID Project - Not Assigned to Departments</v>
          </cell>
          <cell r="I246">
            <v>0</v>
          </cell>
          <cell r="J246" t="str">
            <v>Cr</v>
          </cell>
        </row>
        <row r="247">
          <cell r="A247" t="str">
            <v>4175 - 0001</v>
          </cell>
          <cell r="B247" t="str">
            <v>OBBN ID Project - Administration</v>
          </cell>
          <cell r="I247">
            <v>0</v>
          </cell>
        </row>
        <row r="248">
          <cell r="A248" t="str">
            <v>4175 - 0002</v>
          </cell>
          <cell r="B248" t="str">
            <v>OBBN ID Project - Operations</v>
          </cell>
          <cell r="I248">
            <v>0</v>
          </cell>
          <cell r="J248" t="str">
            <v>Cr</v>
          </cell>
        </row>
        <row r="249">
          <cell r="A249" t="str">
            <v>4175 - 0003</v>
          </cell>
          <cell r="B249" t="str">
            <v>OBBN ID Project - Source Water Protection</v>
          </cell>
          <cell r="I249">
            <v>0</v>
          </cell>
        </row>
        <row r="250">
          <cell r="A250" t="str">
            <v>4175 - 0004</v>
          </cell>
          <cell r="B250" t="str">
            <v>OBBN ID Project - Generic Regulations</v>
          </cell>
          <cell r="I250">
            <v>0</v>
          </cell>
          <cell r="J250" t="str">
            <v>Cr</v>
          </cell>
        </row>
        <row r="251">
          <cell r="A251" t="str">
            <v>4175 - 0005</v>
          </cell>
          <cell r="B251" t="str">
            <v>OBBN ID Project - Cordova Lake Dam</v>
          </cell>
          <cell r="I251">
            <v>0</v>
          </cell>
        </row>
        <row r="252">
          <cell r="A252" t="str">
            <v>4175 - 0006</v>
          </cell>
          <cell r="B252" t="str">
            <v>OBBN ID Project - Round Lake Dam</v>
          </cell>
          <cell r="I252">
            <v>0</v>
          </cell>
          <cell r="J252" t="str">
            <v>Cr</v>
          </cell>
        </row>
        <row r="253">
          <cell r="A253" t="str">
            <v>4175 - 0007</v>
          </cell>
          <cell r="B253" t="str">
            <v>OBBN ID Project - Kashabog Lake Dam</v>
          </cell>
          <cell r="I253">
            <v>0</v>
          </cell>
        </row>
        <row r="254">
          <cell r="A254" t="str">
            <v>4175 - 0008</v>
          </cell>
          <cell r="B254" t="str">
            <v>OBBN ID Project - Hydro Plant</v>
          </cell>
          <cell r="I254">
            <v>0</v>
          </cell>
          <cell r="J254" t="str">
            <v>Cr</v>
          </cell>
        </row>
        <row r="255">
          <cell r="A255" t="str">
            <v>4175 - 0009</v>
          </cell>
          <cell r="B255" t="str">
            <v>OBBN ID Project - McGeachie Conservation</v>
          </cell>
          <cell r="I255">
            <v>0</v>
          </cell>
        </row>
        <row r="256">
          <cell r="A256" t="str">
            <v>4175 - 0010</v>
          </cell>
          <cell r="B256" t="str">
            <v>OBBN ID Project - Crowe Bridge Area</v>
          </cell>
          <cell r="I256">
            <v>0</v>
          </cell>
          <cell r="J256" t="str">
            <v>Cr</v>
          </cell>
        </row>
        <row r="257">
          <cell r="A257" t="str">
            <v>4175 - 0011</v>
          </cell>
          <cell r="B257" t="str">
            <v>OBBN ID Project - Lands</v>
          </cell>
          <cell r="I257">
            <v>0</v>
          </cell>
        </row>
        <row r="258">
          <cell r="A258" t="str">
            <v>4175 - 0012</v>
          </cell>
          <cell r="B258" t="str">
            <v>OBBN ID Project - Special Projects - Other</v>
          </cell>
          <cell r="G258" t="str">
            <v/>
          </cell>
          <cell r="H258" t="str">
            <v/>
          </cell>
          <cell r="I258">
            <v>0</v>
          </cell>
          <cell r="J258" t="str">
            <v>Cr</v>
          </cell>
        </row>
        <row r="259">
          <cell r="A259" t="str">
            <v>4180</v>
          </cell>
          <cell r="B259" t="str">
            <v>General Projects - Not Assigned to Departments</v>
          </cell>
          <cell r="I259">
            <v>0</v>
          </cell>
        </row>
        <row r="260">
          <cell r="A260" t="str">
            <v>4180 - 0001</v>
          </cell>
          <cell r="B260" t="str">
            <v>General Projects - Administration</v>
          </cell>
          <cell r="I260">
            <v>0</v>
          </cell>
          <cell r="J260" t="str">
            <v>Cr</v>
          </cell>
        </row>
        <row r="261">
          <cell r="A261" t="str">
            <v>4180 - 0002</v>
          </cell>
          <cell r="B261" t="str">
            <v>General Projects - Operations</v>
          </cell>
          <cell r="I261">
            <v>0</v>
          </cell>
        </row>
        <row r="262">
          <cell r="A262" t="str">
            <v>4180 - 0003</v>
          </cell>
          <cell r="B262" t="str">
            <v>General Projects - Source Water Protection</v>
          </cell>
          <cell r="I262">
            <v>0</v>
          </cell>
          <cell r="J262" t="str">
            <v>Cr</v>
          </cell>
        </row>
        <row r="263">
          <cell r="A263" t="str">
            <v>4180 - 0009</v>
          </cell>
          <cell r="B263" t="str">
            <v>General Projects - McGeachie Conservation</v>
          </cell>
          <cell r="G263" t="str">
            <v/>
          </cell>
          <cell r="H263" t="str">
            <v/>
          </cell>
          <cell r="I263">
            <v>0</v>
          </cell>
        </row>
        <row r="264">
          <cell r="A264" t="str">
            <v>4200</v>
          </cell>
          <cell r="B264" t="str">
            <v>Rent Revenue - Not Assigned to Departments</v>
          </cell>
          <cell r="I264">
            <v>0</v>
          </cell>
          <cell r="J264" t="str">
            <v>Cr</v>
          </cell>
        </row>
        <row r="265">
          <cell r="A265" t="str">
            <v>4200 - 0001</v>
          </cell>
          <cell r="B265" t="str">
            <v>Rent Revenue - Administration</v>
          </cell>
          <cell r="I265">
            <v>0</v>
          </cell>
        </row>
        <row r="266">
          <cell r="A266" t="str">
            <v>4200 - 0008</v>
          </cell>
          <cell r="B266" t="str">
            <v>Rent Revenue - Hydro Plant</v>
          </cell>
          <cell r="I266">
            <v>0</v>
          </cell>
          <cell r="J266" t="str">
            <v>Cr</v>
          </cell>
        </row>
        <row r="267">
          <cell r="A267" t="str">
            <v>4200 - 0009</v>
          </cell>
          <cell r="B267" t="str">
            <v>Rent Revenue - McGeachie Conservation</v>
          </cell>
          <cell r="I267">
            <v>9361.4500000000007</v>
          </cell>
        </row>
        <row r="268">
          <cell r="A268" t="str">
            <v>4200 - 0010</v>
          </cell>
          <cell r="B268" t="str">
            <v>Rent Revenue - Crowe Bridge Area</v>
          </cell>
          <cell r="G268" t="str">
            <v/>
          </cell>
          <cell r="H268" t="str">
            <v/>
          </cell>
          <cell r="I268">
            <v>0</v>
          </cell>
          <cell r="J268" t="str">
            <v>Cr</v>
          </cell>
        </row>
        <row r="269">
          <cell r="A269" t="str">
            <v>4210</v>
          </cell>
          <cell r="B269" t="str">
            <v>Cottage Security Deposit - Not Assigned to Departments</v>
          </cell>
          <cell r="I269">
            <v>0</v>
          </cell>
        </row>
        <row r="270">
          <cell r="A270" t="str">
            <v>4210 - 0009</v>
          </cell>
          <cell r="B270" t="str">
            <v>Cottage Security Deposit - McGeachie Conservation</v>
          </cell>
          <cell r="G270" t="str">
            <v/>
          </cell>
          <cell r="H270" t="str">
            <v/>
          </cell>
          <cell r="I270">
            <v>400</v>
          </cell>
          <cell r="J270" t="str">
            <v>Cr</v>
          </cell>
        </row>
        <row r="271">
          <cell r="A271" t="str">
            <v>4240</v>
          </cell>
          <cell r="B271" t="str">
            <v>MNR Funding - Not Assigned to Departments</v>
          </cell>
          <cell r="I271">
            <v>0</v>
          </cell>
        </row>
        <row r="272">
          <cell r="A272" t="str">
            <v>4240 - 0002</v>
          </cell>
          <cell r="B272" t="str">
            <v>MNR Funding - Operations</v>
          </cell>
          <cell r="I272">
            <v>2375</v>
          </cell>
          <cell r="J272" t="str">
            <v>Cr</v>
          </cell>
        </row>
        <row r="273">
          <cell r="A273" t="str">
            <v>4240 - 0006</v>
          </cell>
          <cell r="B273" t="str">
            <v>MNR Funding - Round Lake Dam</v>
          </cell>
          <cell r="I273">
            <v>0</v>
          </cell>
        </row>
        <row r="274">
          <cell r="A274" t="str">
            <v>4240 - 0007</v>
          </cell>
          <cell r="B274" t="str">
            <v>MNR Funding - Kashabog Lake Dam</v>
          </cell>
          <cell r="G274" t="str">
            <v/>
          </cell>
          <cell r="H274" t="str">
            <v/>
          </cell>
          <cell r="I274">
            <v>4468.75</v>
          </cell>
        </row>
        <row r="275">
          <cell r="A275" t="str">
            <v>4250</v>
          </cell>
          <cell r="B275" t="str">
            <v>MNR Low Water Funding - Not Assigned to Departments</v>
          </cell>
          <cell r="I275">
            <v>0</v>
          </cell>
          <cell r="J275" t="str">
            <v>Cr</v>
          </cell>
        </row>
        <row r="276">
          <cell r="A276" t="str">
            <v>4250 - 0001</v>
          </cell>
          <cell r="B276" t="str">
            <v>MNR Low Water Funding - Administration</v>
          </cell>
          <cell r="I276">
            <v>0</v>
          </cell>
        </row>
        <row r="277">
          <cell r="A277" t="str">
            <v>4250 - 0002</v>
          </cell>
          <cell r="B277" t="str">
            <v>MNR Low Water Funding - Operations</v>
          </cell>
          <cell r="I277">
            <v>0</v>
          </cell>
          <cell r="J277" t="str">
            <v>Cr</v>
          </cell>
        </row>
        <row r="278">
          <cell r="A278" t="str">
            <v>4250 - 0003</v>
          </cell>
          <cell r="B278" t="str">
            <v>MNR Low Water Funding - Source Water Protection</v>
          </cell>
          <cell r="I278">
            <v>0</v>
          </cell>
        </row>
        <row r="279">
          <cell r="A279" t="str">
            <v>4250 - 0004</v>
          </cell>
          <cell r="B279" t="str">
            <v>MNR Low Water Funding - Generic Regulations</v>
          </cell>
          <cell r="I279">
            <v>0</v>
          </cell>
          <cell r="J279" t="str">
            <v>Cr</v>
          </cell>
        </row>
        <row r="280">
          <cell r="A280" t="str">
            <v>4250 - 0005</v>
          </cell>
          <cell r="B280" t="str">
            <v>MNR Low Water Funding - Cordova Lake Dam</v>
          </cell>
          <cell r="I280">
            <v>0</v>
          </cell>
        </row>
        <row r="281">
          <cell r="A281" t="str">
            <v>4250 - 0006</v>
          </cell>
          <cell r="B281" t="str">
            <v>MNR Low Water Funding - Round Lake Dam</v>
          </cell>
          <cell r="I281">
            <v>0</v>
          </cell>
          <cell r="J281" t="str">
            <v>Cr</v>
          </cell>
        </row>
        <row r="282">
          <cell r="A282" t="str">
            <v>4250 - 0007</v>
          </cell>
          <cell r="B282" t="str">
            <v>MNR Low Water Funding - Kashabog Lake Dam</v>
          </cell>
          <cell r="I282">
            <v>0</v>
          </cell>
        </row>
        <row r="283">
          <cell r="A283" t="str">
            <v>4250 - 0008</v>
          </cell>
          <cell r="B283" t="str">
            <v>MNR Low Water Funding - Hydro Plant</v>
          </cell>
          <cell r="I283">
            <v>0</v>
          </cell>
          <cell r="J283" t="str">
            <v>Cr</v>
          </cell>
        </row>
        <row r="284">
          <cell r="A284" t="str">
            <v>4250 - 0009</v>
          </cell>
          <cell r="B284" t="str">
            <v>MNR Low Water Funding - McGeachie Conservation</v>
          </cell>
          <cell r="I284">
            <v>0</v>
          </cell>
        </row>
        <row r="285">
          <cell r="A285" t="str">
            <v>4250 - 0010</v>
          </cell>
          <cell r="B285" t="str">
            <v>MNR Low Water Funding - Crowe Bridge Area</v>
          </cell>
          <cell r="I285">
            <v>0</v>
          </cell>
          <cell r="J285" t="str">
            <v>Cr</v>
          </cell>
        </row>
        <row r="286">
          <cell r="A286" t="str">
            <v>4250 - 0011</v>
          </cell>
          <cell r="B286" t="str">
            <v>MNR Low Water Funding - Lands</v>
          </cell>
          <cell r="I286">
            <v>0</v>
          </cell>
        </row>
        <row r="287">
          <cell r="A287" t="str">
            <v>4250 - 0012</v>
          </cell>
          <cell r="B287" t="str">
            <v>MNR Low Water Funding - Special Projects - Other</v>
          </cell>
          <cell r="G287" t="str">
            <v/>
          </cell>
          <cell r="H287" t="str">
            <v/>
          </cell>
          <cell r="I287">
            <v>0</v>
          </cell>
          <cell r="J287" t="str">
            <v>Cr</v>
          </cell>
        </row>
        <row r="288">
          <cell r="A288" t="str">
            <v>4260</v>
          </cell>
          <cell r="B288" t="str">
            <v>Algonquin Systems Revenue - Not Assigned to Departments</v>
          </cell>
          <cell r="I288">
            <v>0</v>
          </cell>
        </row>
        <row r="289">
          <cell r="A289" t="str">
            <v>4260 - 0005</v>
          </cell>
          <cell r="B289" t="str">
            <v>Algonquin Systems Revenue - Cordova Lake Dam</v>
          </cell>
          <cell r="G289" t="str">
            <v/>
          </cell>
          <cell r="H289" t="str">
            <v/>
          </cell>
          <cell r="I289">
            <v>0</v>
          </cell>
          <cell r="J289" t="str">
            <v>Cr</v>
          </cell>
        </row>
        <row r="290">
          <cell r="A290" t="str">
            <v>4280</v>
          </cell>
          <cell r="B290" t="str">
            <v>Consolidated Hydro Plant Revenue - Not Assigned to Departments</v>
          </cell>
          <cell r="I290">
            <v>43973.33</v>
          </cell>
          <cell r="J290">
            <v>43973.33</v>
          </cell>
        </row>
        <row r="291">
          <cell r="A291" t="str">
            <v>4280 - 0001</v>
          </cell>
          <cell r="B291" t="str">
            <v>Consolidated Hydro Plant Revenue - Administration</v>
          </cell>
          <cell r="I291">
            <v>0</v>
          </cell>
          <cell r="J291" t="str">
            <v>Cr</v>
          </cell>
        </row>
        <row r="292">
          <cell r="A292" t="str">
            <v>4280 - 0008</v>
          </cell>
          <cell r="B292" t="str">
            <v>Consolidated Hydro Plant Revenue - Hydro Plant</v>
          </cell>
          <cell r="G292" t="str">
            <v/>
          </cell>
          <cell r="H292" t="str">
            <v/>
          </cell>
          <cell r="I292">
            <v>0</v>
          </cell>
        </row>
        <row r="293">
          <cell r="A293" t="str">
            <v>4300</v>
          </cell>
          <cell r="B293" t="str">
            <v>Foundation Donations - Not Assigned to Departments</v>
          </cell>
          <cell r="I293">
            <v>0</v>
          </cell>
          <cell r="J293" t="str">
            <v>Cr</v>
          </cell>
        </row>
        <row r="294">
          <cell r="A294" t="str">
            <v>4300 - 0001</v>
          </cell>
          <cell r="B294" t="str">
            <v>Foundation Donations - Administration</v>
          </cell>
          <cell r="I294">
            <v>0</v>
          </cell>
        </row>
        <row r="295">
          <cell r="A295" t="str">
            <v>4300 - 0002</v>
          </cell>
          <cell r="B295" t="str">
            <v>Foundation Donations - Operations</v>
          </cell>
          <cell r="I295">
            <v>0</v>
          </cell>
          <cell r="J295" t="str">
            <v>Cr</v>
          </cell>
        </row>
        <row r="296">
          <cell r="A296" t="str">
            <v>4300 - 0009</v>
          </cell>
          <cell r="B296" t="str">
            <v>Foundation Donations - McGeachie Conservation</v>
          </cell>
          <cell r="I296">
            <v>28.87</v>
          </cell>
        </row>
        <row r="297">
          <cell r="A297" t="str">
            <v>4300 - 0010</v>
          </cell>
          <cell r="B297" t="str">
            <v>Foundation Donations - Crowe Bridge Area</v>
          </cell>
          <cell r="I297">
            <v>0</v>
          </cell>
          <cell r="J297" t="str">
            <v>Cr</v>
          </cell>
        </row>
        <row r="298">
          <cell r="A298" t="str">
            <v>4300 - 0011</v>
          </cell>
          <cell r="B298" t="str">
            <v>Foundation Donations - Lands</v>
          </cell>
          <cell r="G298" t="str">
            <v/>
          </cell>
          <cell r="H298" t="str">
            <v/>
          </cell>
          <cell r="I298">
            <v>377.37</v>
          </cell>
          <cell r="J298">
            <v>377.37</v>
          </cell>
        </row>
        <row r="299">
          <cell r="A299" t="str">
            <v>4305</v>
          </cell>
          <cell r="B299" t="str">
            <v>TD Friends of the Environment Grant - Not Assigned to Departments</v>
          </cell>
          <cell r="I299">
            <v>0</v>
          </cell>
          <cell r="J299" t="str">
            <v>Cr</v>
          </cell>
        </row>
        <row r="300">
          <cell r="A300" t="str">
            <v>4305 - 0001</v>
          </cell>
          <cell r="B300" t="str">
            <v>TD Friends of the Environment Grant - Administration</v>
          </cell>
          <cell r="I300">
            <v>0</v>
          </cell>
        </row>
        <row r="301">
          <cell r="A301" t="str">
            <v>4305 - 0009</v>
          </cell>
          <cell r="B301" t="str">
            <v>TD Friends of the Environment Grant - McGeachie Conservation</v>
          </cell>
          <cell r="G301" t="str">
            <v/>
          </cell>
          <cell r="H301" t="str">
            <v/>
          </cell>
          <cell r="I301">
            <v>0</v>
          </cell>
          <cell r="J301" t="str">
            <v>Cr</v>
          </cell>
        </row>
        <row r="302">
          <cell r="A302" t="str">
            <v>4310</v>
          </cell>
          <cell r="B302" t="str">
            <v>Employment Program Revenue - Not Assigned to Departments</v>
          </cell>
          <cell r="I302">
            <v>0</v>
          </cell>
        </row>
        <row r="303">
          <cell r="A303" t="str">
            <v>4310 - 0001</v>
          </cell>
          <cell r="B303" t="str">
            <v>Employment Program Revenue - Administration</v>
          </cell>
          <cell r="I303">
            <v>0</v>
          </cell>
          <cell r="J303" t="str">
            <v>Cr</v>
          </cell>
        </row>
        <row r="304">
          <cell r="A304" t="str">
            <v>4310 - 0012</v>
          </cell>
          <cell r="B304" t="str">
            <v>Employment Program Revenue - Special Projects - Other</v>
          </cell>
          <cell r="G304" t="str">
            <v/>
          </cell>
          <cell r="H304" t="str">
            <v/>
          </cell>
          <cell r="I304">
            <v>0</v>
          </cell>
        </row>
        <row r="305">
          <cell r="A305" t="str">
            <v>4320</v>
          </cell>
          <cell r="B305" t="str">
            <v>Hunting Lease - Not Assigned to Departments</v>
          </cell>
          <cell r="I305">
            <v>505</v>
          </cell>
          <cell r="J305" t="str">
            <v>Cr</v>
          </cell>
        </row>
        <row r="306">
          <cell r="A306" t="str">
            <v>4380</v>
          </cell>
          <cell r="B306" t="str">
            <v>Crowe Bridge Cons. Area Revenue - Not Assigned to Departments</v>
          </cell>
          <cell r="I306">
            <v>0</v>
          </cell>
        </row>
        <row r="307">
          <cell r="A307" t="str">
            <v>4380 - 0010</v>
          </cell>
          <cell r="B307" t="str">
            <v>Crowe Bridge Cons. Area Revenue - Crowe Bridge Area</v>
          </cell>
          <cell r="G307" t="str">
            <v/>
          </cell>
          <cell r="H307" t="str">
            <v/>
          </cell>
          <cell r="I307">
            <v>0</v>
          </cell>
        </row>
        <row r="308">
          <cell r="A308" t="str">
            <v>4400</v>
          </cell>
          <cell r="B308" t="str">
            <v>Sale of Capital Assets - Not Assigned to Departments</v>
          </cell>
          <cell r="I308">
            <v>0</v>
          </cell>
          <cell r="J308" t="str">
            <v>Cr</v>
          </cell>
        </row>
        <row r="309">
          <cell r="A309" t="str">
            <v>4400 - 0001</v>
          </cell>
          <cell r="B309" t="str">
            <v>Sale of Capital Assets - Administration</v>
          </cell>
          <cell r="I309">
            <v>0</v>
          </cell>
        </row>
        <row r="310">
          <cell r="A310" t="str">
            <v>4400 - 0011</v>
          </cell>
          <cell r="B310" t="str">
            <v>Sale of Capital Assets - Lands</v>
          </cell>
          <cell r="G310" t="str">
            <v/>
          </cell>
          <cell r="H310" t="str">
            <v/>
          </cell>
          <cell r="I310">
            <v>0</v>
          </cell>
          <cell r="J310" t="str">
            <v>Cr</v>
          </cell>
        </row>
        <row r="311">
          <cell r="A311" t="str">
            <v>4420</v>
          </cell>
          <cell r="B311" t="str">
            <v>Truck rental recovery - Not Assigned to Departments</v>
          </cell>
          <cell r="I311">
            <v>0</v>
          </cell>
        </row>
        <row r="312">
          <cell r="A312" t="str">
            <v>4420 - 0002</v>
          </cell>
          <cell r="B312" t="str">
            <v>Truck rental recovery - Operations</v>
          </cell>
          <cell r="I312">
            <v>0</v>
          </cell>
          <cell r="J312" t="str">
            <v>Cr</v>
          </cell>
        </row>
        <row r="313">
          <cell r="A313" t="str">
            <v>4420 - 0004</v>
          </cell>
          <cell r="B313" t="str">
            <v>Truck rental recovery - Generic Regulations</v>
          </cell>
          <cell r="I313">
            <v>0</v>
          </cell>
        </row>
        <row r="314">
          <cell r="A314" t="str">
            <v>4420 - 0005</v>
          </cell>
          <cell r="B314" t="str">
            <v>Truck rental recovery - Cordova Lake Dam</v>
          </cell>
          <cell r="I314">
            <v>0</v>
          </cell>
          <cell r="J314" t="str">
            <v>Cr</v>
          </cell>
        </row>
        <row r="315">
          <cell r="A315" t="str">
            <v>4420 - 0006</v>
          </cell>
          <cell r="B315" t="str">
            <v>Truck rental recovery - Round Lake Dam</v>
          </cell>
          <cell r="I315">
            <v>0</v>
          </cell>
        </row>
        <row r="316">
          <cell r="A316" t="str">
            <v>4420 - 0007</v>
          </cell>
          <cell r="B316" t="str">
            <v>Truck rental recovery - Kashabog Lake Dam</v>
          </cell>
          <cell r="I316">
            <v>0</v>
          </cell>
          <cell r="J316" t="str">
            <v>Cr</v>
          </cell>
        </row>
        <row r="317">
          <cell r="A317" t="str">
            <v>4420 - 0008</v>
          </cell>
          <cell r="B317" t="str">
            <v>Truck rental recovery - Hydro Plant</v>
          </cell>
          <cell r="I317">
            <v>0</v>
          </cell>
        </row>
        <row r="318">
          <cell r="A318" t="str">
            <v>4420 - 0011</v>
          </cell>
          <cell r="B318" t="str">
            <v>Truck rental recovery - Lands</v>
          </cell>
          <cell r="G318" t="str">
            <v/>
          </cell>
          <cell r="H318" t="str">
            <v/>
          </cell>
          <cell r="I318">
            <v>0</v>
          </cell>
          <cell r="J318" t="str">
            <v>Cr</v>
          </cell>
        </row>
        <row r="319">
          <cell r="A319" t="str">
            <v>4425</v>
          </cell>
          <cell r="B319" t="str">
            <v>Tractor rental recovery - Not Assigned to Departments</v>
          </cell>
          <cell r="I319">
            <v>0</v>
          </cell>
        </row>
        <row r="320">
          <cell r="A320" t="str">
            <v>4425 - 0002</v>
          </cell>
          <cell r="B320" t="str">
            <v>Tractor rental recovery - Operations</v>
          </cell>
          <cell r="I320">
            <v>0</v>
          </cell>
          <cell r="J320" t="str">
            <v>Cr</v>
          </cell>
        </row>
        <row r="321">
          <cell r="A321" t="str">
            <v>4425 - 0004</v>
          </cell>
          <cell r="B321" t="str">
            <v>Tractor rental recovery - Generic Regulations</v>
          </cell>
          <cell r="I321">
            <v>0</v>
          </cell>
        </row>
        <row r="322">
          <cell r="A322" t="str">
            <v>4425 - 0005</v>
          </cell>
          <cell r="B322" t="str">
            <v>Tractor rental recovery - Cordova Lake Dam</v>
          </cell>
          <cell r="I322">
            <v>0</v>
          </cell>
          <cell r="J322" t="str">
            <v>Cr</v>
          </cell>
        </row>
        <row r="323">
          <cell r="A323" t="str">
            <v>4425 - 0006</v>
          </cell>
          <cell r="B323" t="str">
            <v>Tractor rental recovery - Round Lake Dam</v>
          </cell>
          <cell r="I323">
            <v>0</v>
          </cell>
        </row>
        <row r="324">
          <cell r="A324" t="str">
            <v>4425 - 0007</v>
          </cell>
          <cell r="B324" t="str">
            <v>Tractor rental recovery - Kashabog Lake Dam</v>
          </cell>
          <cell r="I324">
            <v>0</v>
          </cell>
          <cell r="J324" t="str">
            <v>Cr</v>
          </cell>
        </row>
        <row r="325">
          <cell r="A325" t="str">
            <v>4425 - 0008</v>
          </cell>
          <cell r="B325" t="str">
            <v>Tractor rental recovery - Hydro Plant</v>
          </cell>
          <cell r="I325">
            <v>0</v>
          </cell>
        </row>
        <row r="326">
          <cell r="A326" t="str">
            <v>4425 - 0011</v>
          </cell>
          <cell r="B326" t="str">
            <v>Tractor rental recovery - Lands</v>
          </cell>
          <cell r="G326" t="str">
            <v/>
          </cell>
          <cell r="H326" t="str">
            <v/>
          </cell>
          <cell r="I326">
            <v>0</v>
          </cell>
          <cell r="J326" t="str">
            <v>Cr</v>
          </cell>
        </row>
        <row r="327">
          <cell r="A327" t="str">
            <v>4430</v>
          </cell>
          <cell r="B327" t="str">
            <v>Equipment Rental Recovery - Not Assigned to Departments</v>
          </cell>
          <cell r="I327">
            <v>0</v>
          </cell>
        </row>
        <row r="328">
          <cell r="A328" t="str">
            <v>4430 - 0002</v>
          </cell>
          <cell r="B328" t="str">
            <v>Equipment Rental Recovery - Operations</v>
          </cell>
          <cell r="I328">
            <v>0</v>
          </cell>
          <cell r="J328" t="str">
            <v>Cr</v>
          </cell>
        </row>
        <row r="329">
          <cell r="A329" t="str">
            <v>4430 - 0004</v>
          </cell>
          <cell r="B329" t="str">
            <v>Equipment Rental Recovery - Generic Regulations</v>
          </cell>
          <cell r="I329">
            <v>0</v>
          </cell>
        </row>
        <row r="330">
          <cell r="A330" t="str">
            <v>4430 - 0005</v>
          </cell>
          <cell r="B330" t="str">
            <v>Equipment Rental Recovery - Cordova Lake Dam</v>
          </cell>
          <cell r="I330">
            <v>0</v>
          </cell>
          <cell r="J330" t="str">
            <v>Cr</v>
          </cell>
        </row>
        <row r="331">
          <cell r="A331" t="str">
            <v>4430 - 0006</v>
          </cell>
          <cell r="B331" t="str">
            <v>Equipment Rental Recovery - Round Lake Dam</v>
          </cell>
          <cell r="I331">
            <v>0</v>
          </cell>
        </row>
        <row r="332">
          <cell r="A332" t="str">
            <v>4430 - 0007</v>
          </cell>
          <cell r="B332" t="str">
            <v>Equipment Rental Recovery - Kashabog Lake Dam</v>
          </cell>
          <cell r="I332">
            <v>0</v>
          </cell>
          <cell r="J332" t="str">
            <v>Cr</v>
          </cell>
        </row>
        <row r="333">
          <cell r="A333" t="str">
            <v>4430 - 0008</v>
          </cell>
          <cell r="B333" t="str">
            <v>Equipment Rental Recovery - Hydro Plant</v>
          </cell>
          <cell r="I333">
            <v>0</v>
          </cell>
        </row>
        <row r="334">
          <cell r="A334" t="str">
            <v>4430 - 0011</v>
          </cell>
          <cell r="B334" t="str">
            <v>Equipment Rental Recovery - Lands</v>
          </cell>
          <cell r="G334" t="str">
            <v/>
          </cell>
          <cell r="H334" t="str">
            <v/>
          </cell>
          <cell r="I334">
            <v>0</v>
          </cell>
          <cell r="J334" t="str">
            <v>Cr</v>
          </cell>
        </row>
        <row r="335">
          <cell r="A335" t="str">
            <v>4500</v>
          </cell>
          <cell r="B335" t="str">
            <v>Interest Revenue - Not Assigned to Departments</v>
          </cell>
          <cell r="I335">
            <v>0</v>
          </cell>
        </row>
        <row r="336">
          <cell r="A336" t="str">
            <v>4500 - 0001</v>
          </cell>
          <cell r="B336" t="str">
            <v>Interest Revenue - Administration</v>
          </cell>
          <cell r="G336" t="str">
            <v/>
          </cell>
          <cell r="H336" t="str">
            <v/>
          </cell>
          <cell r="I336">
            <v>25162.62</v>
          </cell>
          <cell r="J336" t="str">
            <v>Cr</v>
          </cell>
        </row>
        <row r="337">
          <cell r="A337" t="str">
            <v>4550</v>
          </cell>
          <cell r="B337" t="str">
            <v>Miscellaneous Revenue - Not Assigned to Departments</v>
          </cell>
          <cell r="I337">
            <v>0</v>
          </cell>
        </row>
        <row r="338">
          <cell r="A338" t="str">
            <v>4550 - 0001</v>
          </cell>
          <cell r="B338" t="str">
            <v>Miscellaneous Revenue - Administration</v>
          </cell>
          <cell r="I338">
            <v>11879.11</v>
          </cell>
          <cell r="J338" t="str">
            <v>Cr</v>
          </cell>
        </row>
        <row r="339">
          <cell r="A339" t="str">
            <v>4550 - 0002</v>
          </cell>
          <cell r="B339" t="str">
            <v>Miscellaneous Revenue - Operations</v>
          </cell>
          <cell r="I339">
            <v>0</v>
          </cell>
        </row>
        <row r="340">
          <cell r="A340" t="str">
            <v>4550 - 0003</v>
          </cell>
          <cell r="B340" t="str">
            <v>Miscellaneous Revenue - Source Water Protection</v>
          </cell>
          <cell r="I340">
            <v>0</v>
          </cell>
          <cell r="J340" t="str">
            <v>Cr</v>
          </cell>
        </row>
        <row r="341">
          <cell r="A341" t="str">
            <v>4550 - 0004</v>
          </cell>
          <cell r="B341" t="str">
            <v>Miscellaneous Revenue - Generic Regulations</v>
          </cell>
          <cell r="I341">
            <v>0</v>
          </cell>
        </row>
        <row r="342">
          <cell r="A342" t="str">
            <v>4550 - 0005</v>
          </cell>
          <cell r="B342" t="str">
            <v>Miscellaneous Revenue - Cordova Lake Dam</v>
          </cell>
          <cell r="I342">
            <v>0</v>
          </cell>
          <cell r="J342" t="str">
            <v>Cr</v>
          </cell>
        </row>
        <row r="343">
          <cell r="A343" t="str">
            <v>4550 - 0006</v>
          </cell>
          <cell r="B343" t="str">
            <v>Miscellaneous Revenue - Round Lake Dam</v>
          </cell>
          <cell r="I343">
            <v>0</v>
          </cell>
        </row>
        <row r="344">
          <cell r="A344" t="str">
            <v>4550 - 0007</v>
          </cell>
          <cell r="B344" t="str">
            <v>Miscellaneous Revenue - Kashabog Lake Dam</v>
          </cell>
          <cell r="I344">
            <v>0</v>
          </cell>
          <cell r="J344" t="str">
            <v>Cr</v>
          </cell>
        </row>
        <row r="345">
          <cell r="A345" t="str">
            <v>4550 - 0008</v>
          </cell>
          <cell r="B345" t="str">
            <v>Miscellaneous Revenue - Hydro Plant</v>
          </cell>
          <cell r="I345">
            <v>0</v>
          </cell>
        </row>
        <row r="346">
          <cell r="A346" t="str">
            <v>4550 - 0009</v>
          </cell>
          <cell r="B346" t="str">
            <v>Miscellaneous Revenue - McGeachie Conservation</v>
          </cell>
          <cell r="I346">
            <v>0</v>
          </cell>
          <cell r="J346" t="str">
            <v>Cr</v>
          </cell>
        </row>
        <row r="347">
          <cell r="A347" t="str">
            <v>4550 - 0010</v>
          </cell>
          <cell r="B347" t="str">
            <v>Miscellaneous Revenue - Crowe Bridge Area</v>
          </cell>
          <cell r="I347">
            <v>0</v>
          </cell>
        </row>
        <row r="348">
          <cell r="A348" t="str">
            <v>4550 - 0011</v>
          </cell>
          <cell r="B348" t="str">
            <v>Miscellaneous Revenue - Lands</v>
          </cell>
          <cell r="G348" t="str">
            <v/>
          </cell>
          <cell r="H348" t="str">
            <v/>
          </cell>
          <cell r="I348">
            <v>0</v>
          </cell>
          <cell r="J348" t="str">
            <v>Cr</v>
          </cell>
        </row>
        <row r="349">
          <cell r="A349" t="str">
            <v>4552</v>
          </cell>
          <cell r="B349" t="str">
            <v>PIF Site visit &amp; Wetland Delineatio - Not Assigned to Departments</v>
          </cell>
          <cell r="I349">
            <v>0</v>
          </cell>
        </row>
        <row r="350">
          <cell r="A350" t="str">
            <v>4552 - 0004</v>
          </cell>
          <cell r="B350" t="str">
            <v>PIF Site visit &amp; Wetland Delineatio - Generic Regulations</v>
          </cell>
          <cell r="G350" t="str">
            <v/>
          </cell>
          <cell r="H350" t="str">
            <v/>
          </cell>
          <cell r="I350">
            <v>0</v>
          </cell>
          <cell r="J350" t="str">
            <v>Cr</v>
          </cell>
        </row>
        <row r="351">
          <cell r="A351" t="str">
            <v>4553</v>
          </cell>
          <cell r="B351" t="str">
            <v>Property Inquiry Service (PIF) - Not Assigned to Departments</v>
          </cell>
          <cell r="I351">
            <v>0</v>
          </cell>
        </row>
        <row r="352">
          <cell r="A352" t="str">
            <v>4553 - 0004</v>
          </cell>
          <cell r="B352" t="str">
            <v>Property Inquiry Service (PIF) - Generic Regulations</v>
          </cell>
          <cell r="G352" t="str">
            <v/>
          </cell>
          <cell r="H352" t="str">
            <v/>
          </cell>
          <cell r="I352">
            <v>6125</v>
          </cell>
          <cell r="J352" t="str">
            <v>Cr</v>
          </cell>
        </row>
        <row r="353">
          <cell r="A353" t="str">
            <v>4555</v>
          </cell>
          <cell r="B353" t="str">
            <v>Regulations - Shoreline/Watercourse - Not Assigned to Departments</v>
          </cell>
          <cell r="I353">
            <v>0</v>
          </cell>
        </row>
        <row r="354">
          <cell r="A354" t="str">
            <v>4555 - 0004</v>
          </cell>
          <cell r="B354" t="str">
            <v>Regulations - Shoreline/Watercourse - Generic Regulations</v>
          </cell>
          <cell r="G354" t="str">
            <v/>
          </cell>
          <cell r="H354" t="str">
            <v/>
          </cell>
          <cell r="I354">
            <v>9300</v>
          </cell>
        </row>
        <row r="355">
          <cell r="A355" t="str">
            <v>4557</v>
          </cell>
          <cell r="B355" t="str">
            <v>Regulations - Docks - Not Assigned to Departments</v>
          </cell>
          <cell r="I355">
            <v>0</v>
          </cell>
          <cell r="J355" t="str">
            <v>Cr</v>
          </cell>
        </row>
        <row r="356">
          <cell r="A356" t="str">
            <v>4557 - 0004</v>
          </cell>
          <cell r="B356" t="str">
            <v>Regulations - Docks - Generic Regulations</v>
          </cell>
          <cell r="G356" t="str">
            <v/>
          </cell>
          <cell r="H356" t="str">
            <v/>
          </cell>
          <cell r="I356">
            <v>390</v>
          </cell>
        </row>
        <row r="357">
          <cell r="A357" t="str">
            <v>4560</v>
          </cell>
          <cell r="B357" t="str">
            <v>Regulations - Water Crossing - Not Assigned to Departments</v>
          </cell>
          <cell r="I357">
            <v>0</v>
          </cell>
          <cell r="J357" t="str">
            <v>Dr</v>
          </cell>
        </row>
        <row r="358">
          <cell r="A358" t="str">
            <v>4560 - 0004</v>
          </cell>
          <cell r="B358" t="str">
            <v>Regulations - Water Crossing - Generic Regulations</v>
          </cell>
          <cell r="G358" t="str">
            <v/>
          </cell>
          <cell r="H358" t="str">
            <v/>
          </cell>
          <cell r="I358">
            <v>920</v>
          </cell>
        </row>
        <row r="359">
          <cell r="A359" t="str">
            <v>4563</v>
          </cell>
          <cell r="B359" t="str">
            <v>Regulations - Fill &amp;Grading(Septic) - Not Assigned to Departments</v>
          </cell>
          <cell r="I359">
            <v>0</v>
          </cell>
          <cell r="J359" t="str">
            <v>Cr</v>
          </cell>
        </row>
        <row r="360">
          <cell r="A360" t="str">
            <v>4563 - 0004</v>
          </cell>
          <cell r="B360" t="str">
            <v>Regulations - Fill &amp;Grading(Septic) - Generic Regulations</v>
          </cell>
          <cell r="G360" t="str">
            <v/>
          </cell>
          <cell r="H360" t="str">
            <v/>
          </cell>
          <cell r="I360">
            <v>55115</v>
          </cell>
        </row>
        <row r="361">
          <cell r="A361" t="str">
            <v>4566</v>
          </cell>
          <cell r="B361" t="str">
            <v>Regulations - Buildings - Not Assigned to Departments</v>
          </cell>
          <cell r="I361">
            <v>0</v>
          </cell>
          <cell r="J361" t="str">
            <v>Cr</v>
          </cell>
        </row>
        <row r="362">
          <cell r="A362" t="str">
            <v>4566 - 0004</v>
          </cell>
          <cell r="B362" t="str">
            <v>Regulations - Buildings - Generic Regulations</v>
          </cell>
          <cell r="G362" t="str">
            <v/>
          </cell>
          <cell r="H362" t="str">
            <v/>
          </cell>
          <cell r="I362">
            <v>48415</v>
          </cell>
        </row>
        <row r="363">
          <cell r="A363" t="str">
            <v>4568</v>
          </cell>
          <cell r="B363" t="str">
            <v>Regulations - Marina - Not Assigned to Departments</v>
          </cell>
          <cell r="I363">
            <v>0</v>
          </cell>
          <cell r="J363" t="str">
            <v>Dr</v>
          </cell>
        </row>
        <row r="364">
          <cell r="A364" t="str">
            <v>4568 - 0004</v>
          </cell>
          <cell r="B364" t="str">
            <v>Regulations - Marina - Generic Regulations</v>
          </cell>
          <cell r="G364" t="str">
            <v/>
          </cell>
          <cell r="H364" t="str">
            <v/>
          </cell>
          <cell r="I364">
            <v>0</v>
          </cell>
        </row>
        <row r="365">
          <cell r="A365" t="str">
            <v>4570</v>
          </cell>
          <cell r="B365" t="str">
            <v>Regulations - Golf Course - Not Assigned to Departments</v>
          </cell>
          <cell r="I365">
            <v>0</v>
          </cell>
          <cell r="J365" t="str">
            <v>Dr</v>
          </cell>
        </row>
        <row r="366">
          <cell r="A366" t="str">
            <v>4570 - 0004</v>
          </cell>
          <cell r="B366" t="str">
            <v>Regulations - Golf Course - Generic Regulations</v>
          </cell>
          <cell r="G366" t="str">
            <v/>
          </cell>
          <cell r="H366" t="str">
            <v/>
          </cell>
          <cell r="I366">
            <v>0</v>
          </cell>
        </row>
        <row r="367">
          <cell r="A367" t="str">
            <v>4572</v>
          </cell>
          <cell r="B367" t="str">
            <v>Regulations - Subdivision - Not Assigned to Departments</v>
          </cell>
          <cell r="I367">
            <v>0</v>
          </cell>
          <cell r="J367" t="str">
            <v>Dr</v>
          </cell>
        </row>
        <row r="368">
          <cell r="A368" t="str">
            <v>4572 - 0004</v>
          </cell>
          <cell r="B368" t="str">
            <v>Regulations - Subdivision - Generic Regulations</v>
          </cell>
          <cell r="G368" t="str">
            <v/>
          </cell>
          <cell r="H368" t="str">
            <v/>
          </cell>
          <cell r="I368">
            <v>0</v>
          </cell>
        </row>
        <row r="369">
          <cell r="A369" t="str">
            <v>4574</v>
          </cell>
          <cell r="B369" t="str">
            <v>Regulations - Administration Fee - Not Assigned to Departments</v>
          </cell>
          <cell r="I369">
            <v>0</v>
          </cell>
          <cell r="J369" t="str">
            <v>Cr</v>
          </cell>
        </row>
        <row r="370">
          <cell r="A370" t="str">
            <v>4574 - 0004</v>
          </cell>
          <cell r="B370" t="str">
            <v>Regulations - Administration Fee - Generic Regulations</v>
          </cell>
          <cell r="G370" t="str">
            <v/>
          </cell>
          <cell r="H370" t="str">
            <v/>
          </cell>
          <cell r="I370">
            <v>0</v>
          </cell>
        </row>
        <row r="371">
          <cell r="A371" t="str">
            <v>4575</v>
          </cell>
          <cell r="B371" t="str">
            <v>Regulations - Permit Renewal - Not Assigned to Departments</v>
          </cell>
          <cell r="I371">
            <v>0</v>
          </cell>
          <cell r="J371" t="str">
            <v>Cr</v>
          </cell>
        </row>
        <row r="372">
          <cell r="A372" t="str">
            <v>4575 - 0004</v>
          </cell>
          <cell r="B372" t="str">
            <v>Regulations - Permit Renewal - Generic Regulations</v>
          </cell>
          <cell r="G372" t="str">
            <v/>
          </cell>
          <cell r="H372" t="str">
            <v/>
          </cell>
          <cell r="I372">
            <v>0</v>
          </cell>
        </row>
        <row r="373">
          <cell r="A373" t="str">
            <v>4577</v>
          </cell>
          <cell r="B373" t="str">
            <v>Regulations - Permit Amendment - Not Assigned to Departments</v>
          </cell>
          <cell r="I373">
            <v>0</v>
          </cell>
          <cell r="J373" t="str">
            <v>Dr</v>
          </cell>
        </row>
        <row r="374">
          <cell r="A374" t="str">
            <v>4577 - 0004</v>
          </cell>
          <cell r="B374" t="str">
            <v>Regulations - Permit Amendment - Generic Regulations</v>
          </cell>
          <cell r="G374" t="str">
            <v/>
          </cell>
          <cell r="H374" t="str">
            <v/>
          </cell>
          <cell r="I374">
            <v>750</v>
          </cell>
        </row>
        <row r="375">
          <cell r="A375" t="str">
            <v>4580</v>
          </cell>
          <cell r="B375" t="str">
            <v>Regulations - Violations - Not Assigned to Departments</v>
          </cell>
          <cell r="I375">
            <v>0</v>
          </cell>
          <cell r="J375" t="str">
            <v>Dr</v>
          </cell>
        </row>
        <row r="376">
          <cell r="A376" t="str">
            <v>4580 - 0004</v>
          </cell>
          <cell r="B376" t="str">
            <v>Regulations - Violations - Generic Regulations</v>
          </cell>
          <cell r="G376" t="str">
            <v/>
          </cell>
          <cell r="H376" t="str">
            <v/>
          </cell>
          <cell r="I376">
            <v>2915</v>
          </cell>
        </row>
        <row r="377">
          <cell r="A377" t="str">
            <v>4582</v>
          </cell>
          <cell r="B377" t="str">
            <v>Regulations - Hearing Review - Not Assigned to Departments</v>
          </cell>
          <cell r="I377">
            <v>0</v>
          </cell>
          <cell r="J377" t="str">
            <v>Dr</v>
          </cell>
        </row>
        <row r="378">
          <cell r="A378" t="str">
            <v>4582 - 0004</v>
          </cell>
          <cell r="B378" t="str">
            <v>Regulations - Hearing Review - Generic Regulations</v>
          </cell>
          <cell r="G378" t="str">
            <v/>
          </cell>
          <cell r="H378" t="str">
            <v/>
          </cell>
          <cell r="I378">
            <v>1800</v>
          </cell>
        </row>
        <row r="379">
          <cell r="A379" t="str">
            <v>4583</v>
          </cell>
          <cell r="B379" t="str">
            <v>Regulations - Technical Services - Not Assigned to Departments</v>
          </cell>
          <cell r="I379">
            <v>0</v>
          </cell>
          <cell r="J379" t="str">
            <v>Dr</v>
          </cell>
        </row>
        <row r="380">
          <cell r="A380" t="str">
            <v>4583 - 0004</v>
          </cell>
          <cell r="B380" t="str">
            <v>Regulations - Technical Services - Generic Regulations</v>
          </cell>
          <cell r="G380" t="str">
            <v/>
          </cell>
          <cell r="H380" t="str">
            <v/>
          </cell>
          <cell r="I380">
            <v>0</v>
          </cell>
        </row>
        <row r="381">
          <cell r="A381" t="str">
            <v>4584</v>
          </cell>
          <cell r="B381" t="str">
            <v>Property Inquiry Form Site Visit - Not Assigned to Departments</v>
          </cell>
          <cell r="I381">
            <v>0</v>
          </cell>
          <cell r="J381" t="str">
            <v>Cr</v>
          </cell>
        </row>
        <row r="382">
          <cell r="A382" t="str">
            <v>4584 - 0004</v>
          </cell>
          <cell r="B382" t="str">
            <v>Property Inquiry Form Site Visit - Generic Regulations</v>
          </cell>
          <cell r="G382" t="str">
            <v/>
          </cell>
          <cell r="H382" t="str">
            <v/>
          </cell>
          <cell r="I382">
            <v>5250</v>
          </cell>
        </row>
        <row r="383">
          <cell r="A383" t="str">
            <v>4585</v>
          </cell>
          <cell r="B383" t="str">
            <v>Planning - Application for Consent - Not Assigned to Departments</v>
          </cell>
          <cell r="I383">
            <v>0</v>
          </cell>
          <cell r="J383" t="str">
            <v>Dr</v>
          </cell>
        </row>
        <row r="384">
          <cell r="A384" t="str">
            <v>4585 - 0004</v>
          </cell>
          <cell r="B384" t="str">
            <v>Planning - Application for Consent - Generic Regulations</v>
          </cell>
          <cell r="G384" t="str">
            <v/>
          </cell>
          <cell r="H384" t="str">
            <v/>
          </cell>
          <cell r="I384">
            <v>8725.08</v>
          </cell>
        </row>
        <row r="385">
          <cell r="A385" t="str">
            <v>4587</v>
          </cell>
          <cell r="B385" t="str">
            <v>Planning - Minor Variance - Not Assigned to Departments</v>
          </cell>
          <cell r="I385">
            <v>0</v>
          </cell>
        </row>
        <row r="386">
          <cell r="A386" t="str">
            <v>4587 - 0004</v>
          </cell>
          <cell r="B386" t="str">
            <v>Planning - Minor Variance - Generic Regulations</v>
          </cell>
          <cell r="G386" t="str">
            <v/>
          </cell>
          <cell r="H386" t="str">
            <v/>
          </cell>
          <cell r="I386">
            <v>5220</v>
          </cell>
          <cell r="J386" t="str">
            <v>Cr</v>
          </cell>
        </row>
        <row r="387">
          <cell r="A387" t="str">
            <v>4590</v>
          </cell>
          <cell r="B387" t="str">
            <v>Planning - Zoning By-law - Not Assigned to Departments</v>
          </cell>
          <cell r="I387">
            <v>0</v>
          </cell>
        </row>
        <row r="388">
          <cell r="A388" t="str">
            <v>4590 - 0004</v>
          </cell>
          <cell r="B388" t="str">
            <v>Planning - Zoning By-law - Generic Regulations</v>
          </cell>
          <cell r="G388" t="str">
            <v/>
          </cell>
          <cell r="H388" t="str">
            <v/>
          </cell>
          <cell r="I388">
            <v>4160</v>
          </cell>
          <cell r="J388" t="str">
            <v>Cr</v>
          </cell>
        </row>
        <row r="389">
          <cell r="A389" t="str">
            <v>4592</v>
          </cell>
          <cell r="B389" t="str">
            <v>Planning - Offical Plan Amendment - Not Assigned to Departments</v>
          </cell>
          <cell r="I389">
            <v>0</v>
          </cell>
        </row>
        <row r="390">
          <cell r="A390" t="str">
            <v>4592 - 0004</v>
          </cell>
          <cell r="B390" t="str">
            <v>Planning - Offical Plan Amendment - Generic Regulations</v>
          </cell>
          <cell r="G390" t="str">
            <v/>
          </cell>
          <cell r="H390" t="str">
            <v/>
          </cell>
          <cell r="I390">
            <v>0</v>
          </cell>
          <cell r="J390" t="str">
            <v>Cr</v>
          </cell>
        </row>
        <row r="391">
          <cell r="A391" t="str">
            <v>4594</v>
          </cell>
          <cell r="B391" t="str">
            <v>Planning - Subdivision - Not Assigned to Departments</v>
          </cell>
          <cell r="I391">
            <v>0</v>
          </cell>
        </row>
        <row r="392">
          <cell r="A392" t="str">
            <v>4594 - 0004</v>
          </cell>
          <cell r="B392" t="str">
            <v>Planning - Subdivision - Generic Regulations</v>
          </cell>
          <cell r="G392" t="str">
            <v/>
          </cell>
          <cell r="H392" t="str">
            <v/>
          </cell>
          <cell r="I392">
            <v>0</v>
          </cell>
          <cell r="J392" t="str">
            <v>Cr</v>
          </cell>
        </row>
        <row r="393">
          <cell r="A393" t="str">
            <v>4596</v>
          </cell>
          <cell r="B393" t="str">
            <v>Planning - Property Clearance(legal - Not Assigned to Departments</v>
          </cell>
          <cell r="I393">
            <v>0</v>
          </cell>
        </row>
        <row r="394">
          <cell r="A394" t="str">
            <v>4596 - 0004</v>
          </cell>
          <cell r="B394" t="str">
            <v>Planning - Property Clearance(legal - Generic Regulations</v>
          </cell>
          <cell r="G394" t="str">
            <v/>
          </cell>
          <cell r="H394" t="str">
            <v/>
          </cell>
          <cell r="I394">
            <v>1400</v>
          </cell>
          <cell r="J394" t="str">
            <v>Cr</v>
          </cell>
        </row>
        <row r="395">
          <cell r="A395" t="str">
            <v>4597</v>
          </cell>
          <cell r="B395" t="str">
            <v>Planning-Expedited Property Clearan - Not Assigned to Departments</v>
          </cell>
          <cell r="I395">
            <v>0</v>
          </cell>
        </row>
        <row r="396">
          <cell r="A396" t="str">
            <v>4597 - 0004</v>
          </cell>
          <cell r="B396" t="str">
            <v>Planning-Expedited Property Clearan - Generic Regulations</v>
          </cell>
          <cell r="G396" t="str">
            <v/>
          </cell>
          <cell r="H396" t="str">
            <v/>
          </cell>
          <cell r="I396">
            <v>1200</v>
          </cell>
          <cell r="J396" t="str">
            <v>Cr</v>
          </cell>
        </row>
        <row r="397">
          <cell r="A397" t="str">
            <v>4598</v>
          </cell>
          <cell r="B397" t="str">
            <v>Planning - Site Visit - Not Assigned to Departments</v>
          </cell>
          <cell r="I397">
            <v>0</v>
          </cell>
        </row>
        <row r="398">
          <cell r="A398" t="str">
            <v>4598 - 0004</v>
          </cell>
          <cell r="B398" t="str">
            <v>Planning - Site Visit - Generic Regulations</v>
          </cell>
          <cell r="G398" t="str">
            <v/>
          </cell>
          <cell r="H398" t="str">
            <v/>
          </cell>
          <cell r="I398">
            <v>400</v>
          </cell>
          <cell r="J398" t="str">
            <v>Cr</v>
          </cell>
        </row>
        <row r="399">
          <cell r="A399" t="str">
            <v>4998</v>
          </cell>
          <cell r="B399" t="str">
            <v>Adjustment prior yr deferred contri - Not Assigned to Departments</v>
          </cell>
          <cell r="I399">
            <v>0</v>
          </cell>
        </row>
        <row r="400">
          <cell r="A400" t="str">
            <v>4998 - 0001</v>
          </cell>
          <cell r="B400" t="str">
            <v>Adjustment prior yr deferred contri - Administration</v>
          </cell>
          <cell r="I400">
            <v>0</v>
          </cell>
          <cell r="J400" t="str">
            <v>Cr</v>
          </cell>
        </row>
        <row r="401">
          <cell r="A401" t="str">
            <v>4998 - 0002</v>
          </cell>
          <cell r="B401" t="str">
            <v>Adjustment prior yr deferred contri - Operations</v>
          </cell>
          <cell r="I401">
            <v>0</v>
          </cell>
        </row>
        <row r="402">
          <cell r="A402" t="str">
            <v>4998 - 0003</v>
          </cell>
          <cell r="B402" t="str">
            <v>Adjustment prior yr deferred contri - Source Water Protection</v>
          </cell>
          <cell r="I402">
            <v>0</v>
          </cell>
        </row>
        <row r="403">
          <cell r="A403" t="str">
            <v>4998 - 0004</v>
          </cell>
          <cell r="B403" t="str">
            <v>Adjustment prior yr deferred contri - Generic Regulations</v>
          </cell>
          <cell r="I403">
            <v>0</v>
          </cell>
          <cell r="J403" t="str">
            <v>Cr</v>
          </cell>
        </row>
        <row r="404">
          <cell r="A404" t="str">
            <v>4998 - 0005</v>
          </cell>
          <cell r="B404" t="str">
            <v>Adjustment prior yr deferred contri - Cordova Lake Dam</v>
          </cell>
          <cell r="I404">
            <v>0</v>
          </cell>
        </row>
        <row r="405">
          <cell r="A405" t="str">
            <v>4998 - 0006</v>
          </cell>
          <cell r="B405" t="str">
            <v>Adjustment prior yr deferred contri - Round Lake Dam</v>
          </cell>
          <cell r="I405">
            <v>0</v>
          </cell>
          <cell r="J405" t="str">
            <v>Cr</v>
          </cell>
        </row>
        <row r="406">
          <cell r="A406" t="str">
            <v>4998 - 0007</v>
          </cell>
          <cell r="B406" t="str">
            <v>Adjustment prior yr deferred contri - Kashabog Lake Dam</v>
          </cell>
          <cell r="I406">
            <v>0</v>
          </cell>
        </row>
        <row r="407">
          <cell r="A407" t="str">
            <v>4998 - 0008</v>
          </cell>
          <cell r="B407" t="str">
            <v>Adjustment prior yr deferred contri - Hydro Plant</v>
          </cell>
          <cell r="I407">
            <v>0</v>
          </cell>
          <cell r="J407" t="str">
            <v>Cr</v>
          </cell>
        </row>
        <row r="408">
          <cell r="A408" t="str">
            <v>4998 - 0009</v>
          </cell>
          <cell r="B408" t="str">
            <v>Adjustment prior yr deferred contri - McGeachie Conservation</v>
          </cell>
          <cell r="I408">
            <v>0</v>
          </cell>
        </row>
        <row r="409">
          <cell r="A409" t="str">
            <v>4998 - 0010</v>
          </cell>
          <cell r="B409" t="str">
            <v>Adjustment prior yr deferred contri - Crowe Bridge Area</v>
          </cell>
          <cell r="I409">
            <v>0</v>
          </cell>
          <cell r="J409" t="str">
            <v>Cr</v>
          </cell>
        </row>
        <row r="410">
          <cell r="A410" t="str">
            <v>4998 - 0011</v>
          </cell>
          <cell r="B410" t="str">
            <v>Adjustment prior yr deferred contri - Lands</v>
          </cell>
          <cell r="I410">
            <v>0</v>
          </cell>
        </row>
        <row r="411">
          <cell r="A411" t="str">
            <v>4998 - 0012</v>
          </cell>
          <cell r="B411" t="str">
            <v>Adjustment prior yr deferred contri - Special Projects - Other</v>
          </cell>
          <cell r="I411">
            <v>0</v>
          </cell>
        </row>
        <row r="412">
          <cell r="A412" t="str">
            <v>4998 - 0013</v>
          </cell>
          <cell r="B412" t="str">
            <v>Adjustment prior yr deferred contri - Risk Management Official</v>
          </cell>
          <cell r="I412">
            <v>0</v>
          </cell>
          <cell r="J412" t="str">
            <v>Cr</v>
          </cell>
        </row>
        <row r="413">
          <cell r="A413" t="str">
            <v>4998 - 0014</v>
          </cell>
          <cell r="B413" t="str">
            <v>Adjustment prior yr deferred contri - Lower Trent Job Share</v>
          </cell>
          <cell r="G413" t="str">
            <v/>
          </cell>
          <cell r="H413" t="str">
            <v/>
          </cell>
          <cell r="I413">
            <v>0</v>
          </cell>
        </row>
        <row r="414">
          <cell r="A414" t="str">
            <v>5010</v>
          </cell>
          <cell r="B414" t="str">
            <v>Audit fees - Not Assigned to Departments</v>
          </cell>
          <cell r="I414">
            <v>0</v>
          </cell>
          <cell r="J414" t="str">
            <v>Cr</v>
          </cell>
        </row>
        <row r="415">
          <cell r="A415" t="str">
            <v>5010 - 0001</v>
          </cell>
          <cell r="B415" t="str">
            <v>Audit fees - Administration</v>
          </cell>
          <cell r="G415" t="str">
            <v/>
          </cell>
          <cell r="H415" t="str">
            <v/>
          </cell>
          <cell r="I415">
            <v>12720.07</v>
          </cell>
        </row>
        <row r="416">
          <cell r="A416" t="str">
            <v>5020</v>
          </cell>
          <cell r="B416" t="str">
            <v>Conservation Ontario Levy - Not Assigned to Departments</v>
          </cell>
          <cell r="I416">
            <v>0</v>
          </cell>
        </row>
        <row r="417">
          <cell r="A417" t="str">
            <v>5020 - 0001</v>
          </cell>
          <cell r="B417" t="str">
            <v>Conservation Ontario Levy - Administration</v>
          </cell>
          <cell r="G417" t="str">
            <v/>
          </cell>
          <cell r="H417" t="str">
            <v/>
          </cell>
          <cell r="I417">
            <v>19024</v>
          </cell>
          <cell r="J417" t="str">
            <v>Cr</v>
          </cell>
        </row>
        <row r="418">
          <cell r="A418" t="str">
            <v>5030</v>
          </cell>
          <cell r="B418" t="str">
            <v>Legal Fees - Not Assigned to Departments</v>
          </cell>
          <cell r="I418">
            <v>0</v>
          </cell>
        </row>
        <row r="419">
          <cell r="A419" t="str">
            <v>5030 - 0001</v>
          </cell>
          <cell r="B419" t="str">
            <v>Legal Fees - Administration</v>
          </cell>
          <cell r="I419">
            <v>3588.09</v>
          </cell>
          <cell r="J419" t="str">
            <v>Cr</v>
          </cell>
        </row>
        <row r="420">
          <cell r="A420" t="str">
            <v>5030 - 0004</v>
          </cell>
          <cell r="B420" t="str">
            <v>Legal Fees - Generic Regulations</v>
          </cell>
          <cell r="I420">
            <v>19879.919999999998</v>
          </cell>
        </row>
        <row r="421">
          <cell r="A421" t="str">
            <v>5030 - 0010</v>
          </cell>
          <cell r="B421" t="str">
            <v>Legal Fees - Crowe Bridge Area</v>
          </cell>
          <cell r="I421">
            <v>0</v>
          </cell>
        </row>
        <row r="422">
          <cell r="A422" t="str">
            <v>5030 - 0013</v>
          </cell>
          <cell r="B422" t="str">
            <v>Legal Fees - Risk Management Official</v>
          </cell>
          <cell r="G422" t="str">
            <v/>
          </cell>
          <cell r="H422" t="str">
            <v/>
          </cell>
          <cell r="I422">
            <v>0</v>
          </cell>
          <cell r="J422" t="str">
            <v>Cr</v>
          </cell>
        </row>
        <row r="423">
          <cell r="A423" t="str">
            <v>5040</v>
          </cell>
          <cell r="B423" t="str">
            <v>Membership &amp; Subscription - Not Assigned to Departments</v>
          </cell>
          <cell r="I423">
            <v>0</v>
          </cell>
        </row>
        <row r="424">
          <cell r="A424" t="str">
            <v>5040 - 0001</v>
          </cell>
          <cell r="B424" t="str">
            <v>Membership &amp; Subscription - Administration</v>
          </cell>
          <cell r="G424" t="str">
            <v/>
          </cell>
          <cell r="H424" t="str">
            <v/>
          </cell>
          <cell r="I424">
            <v>3029.98</v>
          </cell>
          <cell r="J424" t="str">
            <v>Cr</v>
          </cell>
        </row>
        <row r="425">
          <cell r="A425" t="str">
            <v>5050</v>
          </cell>
          <cell r="B425" t="str">
            <v>Postage - Not Assigned to Departments</v>
          </cell>
          <cell r="I425">
            <v>0</v>
          </cell>
        </row>
        <row r="426">
          <cell r="A426" t="str">
            <v>5050 - 0001</v>
          </cell>
          <cell r="B426" t="str">
            <v>Postage - Administration</v>
          </cell>
          <cell r="I426">
            <v>0</v>
          </cell>
        </row>
        <row r="427">
          <cell r="A427" t="str">
            <v>5050 - 0002</v>
          </cell>
          <cell r="B427" t="str">
            <v>Postage - Operations</v>
          </cell>
          <cell r="I427">
            <v>0</v>
          </cell>
          <cell r="J427" t="str">
            <v>Cr</v>
          </cell>
        </row>
        <row r="428">
          <cell r="A428" t="str">
            <v>5050 - 0003</v>
          </cell>
          <cell r="B428" t="str">
            <v>Postage - Source Water Protection</v>
          </cell>
          <cell r="I428">
            <v>0</v>
          </cell>
        </row>
        <row r="429">
          <cell r="A429" t="str">
            <v>5050 - 0004</v>
          </cell>
          <cell r="B429" t="str">
            <v>Postage - Generic Regulations</v>
          </cell>
          <cell r="I429">
            <v>0</v>
          </cell>
          <cell r="J429" t="str">
            <v>Cr</v>
          </cell>
        </row>
        <row r="430">
          <cell r="A430" t="str">
            <v>5050 - 0013</v>
          </cell>
          <cell r="B430" t="str">
            <v>Postage - Risk Management Official</v>
          </cell>
          <cell r="G430" t="str">
            <v/>
          </cell>
          <cell r="H430" t="str">
            <v/>
          </cell>
          <cell r="I430">
            <v>0</v>
          </cell>
        </row>
        <row r="431">
          <cell r="A431" t="str">
            <v>5055</v>
          </cell>
          <cell r="B431" t="str">
            <v>Courier - Not Assigned to Departments</v>
          </cell>
          <cell r="I431">
            <v>0</v>
          </cell>
        </row>
        <row r="432">
          <cell r="A432" t="str">
            <v>5055 - 0001</v>
          </cell>
          <cell r="B432" t="str">
            <v>Courier - Administration</v>
          </cell>
          <cell r="I432">
            <v>0</v>
          </cell>
          <cell r="J432" t="str">
            <v>Cr</v>
          </cell>
        </row>
        <row r="433">
          <cell r="A433" t="str">
            <v>5055 - 0002</v>
          </cell>
          <cell r="B433" t="str">
            <v>Courier - Operations</v>
          </cell>
          <cell r="I433">
            <v>0</v>
          </cell>
        </row>
        <row r="434">
          <cell r="A434" t="str">
            <v>5055 - 0003</v>
          </cell>
          <cell r="B434" t="str">
            <v>Courier - Source Water Protection</v>
          </cell>
          <cell r="I434">
            <v>0</v>
          </cell>
          <cell r="J434" t="str">
            <v>Cr</v>
          </cell>
        </row>
        <row r="435">
          <cell r="A435" t="str">
            <v>5055 - 0004</v>
          </cell>
          <cell r="B435" t="str">
            <v>Courier - Generic Regulations</v>
          </cell>
          <cell r="I435">
            <v>0</v>
          </cell>
        </row>
        <row r="436">
          <cell r="A436" t="str">
            <v>5055 - 0013</v>
          </cell>
          <cell r="B436" t="str">
            <v>Courier - Risk Management Official</v>
          </cell>
          <cell r="G436" t="str">
            <v/>
          </cell>
          <cell r="H436" t="str">
            <v/>
          </cell>
          <cell r="I436">
            <v>0</v>
          </cell>
        </row>
        <row r="437">
          <cell r="A437" t="str">
            <v>5065</v>
          </cell>
          <cell r="B437" t="str">
            <v>Health and Safety Supplies - Not Assigned to Departments</v>
          </cell>
          <cell r="I437">
            <v>0</v>
          </cell>
          <cell r="J437" t="str">
            <v>Cr</v>
          </cell>
        </row>
        <row r="438">
          <cell r="A438" t="str">
            <v>5065 - 0001</v>
          </cell>
          <cell r="B438" t="str">
            <v>Health and Safety Supplies - Administration</v>
          </cell>
          <cell r="I438">
            <v>0</v>
          </cell>
        </row>
        <row r="439">
          <cell r="A439" t="str">
            <v>5065 - 0002</v>
          </cell>
          <cell r="B439" t="str">
            <v>Health and Safety Supplies - Operations</v>
          </cell>
          <cell r="I439">
            <v>824.43</v>
          </cell>
          <cell r="J439">
            <v>824.43</v>
          </cell>
        </row>
        <row r="440">
          <cell r="A440" t="str">
            <v>5065 - 0003</v>
          </cell>
          <cell r="B440" t="str">
            <v>Health and Safety Supplies - Source Water Protection</v>
          </cell>
          <cell r="I440">
            <v>0</v>
          </cell>
        </row>
        <row r="441">
          <cell r="A441" t="str">
            <v>5065 - 0004</v>
          </cell>
          <cell r="B441" t="str">
            <v>Health and Safety Supplies - Generic Regulations</v>
          </cell>
          <cell r="I441">
            <v>0</v>
          </cell>
        </row>
        <row r="442">
          <cell r="A442" t="str">
            <v>5065 - 0005</v>
          </cell>
          <cell r="B442" t="str">
            <v>Health and Safety Supplies - Cordova Lake Dam</v>
          </cell>
          <cell r="I442">
            <v>0</v>
          </cell>
          <cell r="J442" t="str">
            <v>Cr</v>
          </cell>
        </row>
        <row r="443">
          <cell r="A443" t="str">
            <v>5065 - 0006</v>
          </cell>
          <cell r="B443" t="str">
            <v>Health and Safety Supplies - Round Lake Dam</v>
          </cell>
          <cell r="I443">
            <v>0</v>
          </cell>
        </row>
        <row r="444">
          <cell r="A444" t="str">
            <v>5065 - 0007</v>
          </cell>
          <cell r="B444" t="str">
            <v>Health and Safety Supplies - Kashabog Lake Dam</v>
          </cell>
          <cell r="I444">
            <v>0</v>
          </cell>
          <cell r="J444" t="str">
            <v>Cr</v>
          </cell>
        </row>
        <row r="445">
          <cell r="A445" t="str">
            <v>5065 - 0008</v>
          </cell>
          <cell r="B445" t="str">
            <v>Health and Safety Supplies - Hydro Plant</v>
          </cell>
          <cell r="I445">
            <v>0</v>
          </cell>
        </row>
        <row r="446">
          <cell r="A446" t="str">
            <v>5065 - 0009</v>
          </cell>
          <cell r="B446" t="str">
            <v>Health and Safety Supplies - McGeachie Conservation</v>
          </cell>
          <cell r="I446">
            <v>0</v>
          </cell>
        </row>
        <row r="447">
          <cell r="A447" t="str">
            <v>5065 - 0010</v>
          </cell>
          <cell r="B447" t="str">
            <v>Health and Safety Supplies - Crowe Bridge Area</v>
          </cell>
          <cell r="I447">
            <v>0</v>
          </cell>
          <cell r="J447" t="str">
            <v>Cr</v>
          </cell>
        </row>
        <row r="448">
          <cell r="A448" t="str">
            <v>5065 - 0011</v>
          </cell>
          <cell r="B448" t="str">
            <v>Health and Safety Supplies - Lands</v>
          </cell>
          <cell r="I448">
            <v>0</v>
          </cell>
        </row>
        <row r="449">
          <cell r="A449" t="str">
            <v>5065 - 0012</v>
          </cell>
          <cell r="B449" t="str">
            <v>Health and Safety Supplies - Special Projects - Other</v>
          </cell>
          <cell r="G449" t="str">
            <v/>
          </cell>
          <cell r="H449" t="str">
            <v/>
          </cell>
          <cell r="I449">
            <v>0</v>
          </cell>
          <cell r="J449" t="str">
            <v>Cr</v>
          </cell>
        </row>
        <row r="450">
          <cell r="A450" t="str">
            <v>5075</v>
          </cell>
          <cell r="B450" t="str">
            <v>Office Equipment Purchase/Rental - Not Assigned to Departments</v>
          </cell>
          <cell r="I450">
            <v>0</v>
          </cell>
        </row>
        <row r="451">
          <cell r="A451" t="str">
            <v>5075 - 0001</v>
          </cell>
          <cell r="B451" t="str">
            <v>Office Equipment Purchase/Rental - Administration</v>
          </cell>
          <cell r="I451">
            <v>0</v>
          </cell>
        </row>
        <row r="452">
          <cell r="A452" t="str">
            <v>5075 - 0002</v>
          </cell>
          <cell r="B452" t="str">
            <v>Office Equipment Purchase/Rental - Operations</v>
          </cell>
          <cell r="I452">
            <v>0</v>
          </cell>
          <cell r="J452" t="str">
            <v>Cr</v>
          </cell>
        </row>
        <row r="453">
          <cell r="A453" t="str">
            <v>5075 - 0003</v>
          </cell>
          <cell r="B453" t="str">
            <v>Office Equipment Purchase/Rental - Source Water Protection</v>
          </cell>
          <cell r="I453">
            <v>0</v>
          </cell>
        </row>
        <row r="454">
          <cell r="A454" t="str">
            <v>5075 - 0004</v>
          </cell>
          <cell r="B454" t="str">
            <v>Office Equipment Purchase/Rental - Generic Regulations</v>
          </cell>
          <cell r="G454" t="str">
            <v/>
          </cell>
          <cell r="H454" t="str">
            <v/>
          </cell>
          <cell r="I454">
            <v>0</v>
          </cell>
          <cell r="J454" t="str">
            <v>Cr</v>
          </cell>
        </row>
        <row r="455">
          <cell r="A455" t="str">
            <v>5080</v>
          </cell>
          <cell r="B455" t="str">
            <v>Photocopier Expense - Not Assigned to Departments</v>
          </cell>
          <cell r="I455">
            <v>0</v>
          </cell>
        </row>
        <row r="456">
          <cell r="A456" t="str">
            <v>5080 - 0001</v>
          </cell>
          <cell r="B456" t="str">
            <v>Photocopier Expense - Administration</v>
          </cell>
          <cell r="G456" t="str">
            <v/>
          </cell>
          <cell r="H456" t="str">
            <v/>
          </cell>
          <cell r="I456">
            <v>0</v>
          </cell>
        </row>
        <row r="457">
          <cell r="A457" t="str">
            <v>5085</v>
          </cell>
          <cell r="B457" t="str">
            <v>Office Equipment Maintenance - Not Assigned to Departments</v>
          </cell>
          <cell r="I457">
            <v>0</v>
          </cell>
          <cell r="J457" t="str">
            <v>Cr</v>
          </cell>
        </row>
        <row r="458">
          <cell r="A458" t="str">
            <v>5085 - 0001</v>
          </cell>
          <cell r="B458" t="str">
            <v>Office Equipment Maintenance - Administration</v>
          </cell>
          <cell r="I458">
            <v>0</v>
          </cell>
        </row>
        <row r="459">
          <cell r="A459" t="str">
            <v>5085 - 0003</v>
          </cell>
          <cell r="B459" t="str">
            <v>Office Equipment Maintenance - Source Water Protection</v>
          </cell>
          <cell r="I459">
            <v>0</v>
          </cell>
          <cell r="J459" t="str">
            <v>Cr</v>
          </cell>
        </row>
        <row r="460">
          <cell r="A460" t="str">
            <v>5085 - 0008</v>
          </cell>
          <cell r="B460" t="str">
            <v>Office Equipment Maintenance - Hydro Plant</v>
          </cell>
          <cell r="G460" t="str">
            <v/>
          </cell>
          <cell r="H460" t="str">
            <v/>
          </cell>
          <cell r="I460">
            <v>0</v>
          </cell>
        </row>
        <row r="461">
          <cell r="A461" t="str">
            <v>5090</v>
          </cell>
          <cell r="B461" t="str">
            <v>Office Supplies - Not Assigned to Departments</v>
          </cell>
          <cell r="I461">
            <v>0</v>
          </cell>
        </row>
        <row r="462">
          <cell r="A462" t="str">
            <v>5090 - 0001</v>
          </cell>
          <cell r="B462" t="str">
            <v>Office Supplies - Administration</v>
          </cell>
          <cell r="I462">
            <v>8833.39</v>
          </cell>
          <cell r="J462">
            <v>8833.39</v>
          </cell>
        </row>
        <row r="463">
          <cell r="A463" t="str">
            <v>5090 - 0002</v>
          </cell>
          <cell r="B463" t="str">
            <v>Office Supplies - Operations</v>
          </cell>
          <cell r="I463">
            <v>0</v>
          </cell>
        </row>
        <row r="464">
          <cell r="A464" t="str">
            <v>5090 - 0003</v>
          </cell>
          <cell r="B464" t="str">
            <v>Office Supplies - Source Water Protection</v>
          </cell>
          <cell r="I464">
            <v>0</v>
          </cell>
          <cell r="J464" t="str">
            <v>Cr</v>
          </cell>
        </row>
        <row r="465">
          <cell r="A465" t="str">
            <v>5090 - 0004</v>
          </cell>
          <cell r="B465" t="str">
            <v>Office Supplies - Generic Regulations</v>
          </cell>
          <cell r="I465">
            <v>78.900000000000006</v>
          </cell>
        </row>
        <row r="466">
          <cell r="A466" t="str">
            <v>5090 - 0013</v>
          </cell>
          <cell r="B466" t="str">
            <v>Office Supplies - Risk Management Official</v>
          </cell>
          <cell r="G466" t="str">
            <v/>
          </cell>
          <cell r="H466" t="str">
            <v/>
          </cell>
          <cell r="I466">
            <v>0</v>
          </cell>
        </row>
        <row r="467">
          <cell r="A467" t="str">
            <v>5092</v>
          </cell>
          <cell r="B467" t="str">
            <v>Shop Supplies Operations - Not Assigned to Departments</v>
          </cell>
          <cell r="I467">
            <v>0</v>
          </cell>
          <cell r="J467" t="str">
            <v>Cr</v>
          </cell>
        </row>
        <row r="468">
          <cell r="A468" t="str">
            <v>5092 - 0002</v>
          </cell>
          <cell r="B468" t="str">
            <v>Shop Supplies Operations - Operations</v>
          </cell>
          <cell r="G468" t="str">
            <v/>
          </cell>
          <cell r="H468" t="str">
            <v/>
          </cell>
          <cell r="I468">
            <v>0</v>
          </cell>
        </row>
        <row r="469">
          <cell r="A469" t="str">
            <v>5093</v>
          </cell>
          <cell r="B469" t="str">
            <v>Kitchen Supplies - Not Assigned to Departments</v>
          </cell>
          <cell r="I469">
            <v>0</v>
          </cell>
          <cell r="J469" t="str">
            <v>Cr</v>
          </cell>
        </row>
        <row r="470">
          <cell r="A470" t="str">
            <v>5093 - 0001</v>
          </cell>
          <cell r="B470" t="str">
            <v>Kitchen Supplies - Administration</v>
          </cell>
          <cell r="G470" t="str">
            <v/>
          </cell>
          <cell r="H470" t="str">
            <v/>
          </cell>
          <cell r="I470">
            <v>0</v>
          </cell>
        </row>
        <row r="471">
          <cell r="A471" t="str">
            <v>5094</v>
          </cell>
          <cell r="B471" t="str">
            <v>McGeachie Cottage Supplies - Not Assigned to Departments</v>
          </cell>
          <cell r="I471">
            <v>0</v>
          </cell>
        </row>
        <row r="472">
          <cell r="A472" t="str">
            <v>5094 - 0009</v>
          </cell>
          <cell r="B472" t="str">
            <v>McGeachie Cottage Supplies - McGeachie Conservation</v>
          </cell>
          <cell r="G472" t="str">
            <v/>
          </cell>
          <cell r="H472" t="str">
            <v/>
          </cell>
          <cell r="I472">
            <v>0</v>
          </cell>
          <cell r="J472" t="str">
            <v>Cr</v>
          </cell>
        </row>
        <row r="473">
          <cell r="A473" t="str">
            <v>5095</v>
          </cell>
          <cell r="B473" t="str">
            <v>Computer Software - Not Assigned to Departments</v>
          </cell>
          <cell r="I473">
            <v>0</v>
          </cell>
        </row>
        <row r="474">
          <cell r="A474" t="str">
            <v>5095 - 0001</v>
          </cell>
          <cell r="B474" t="str">
            <v>Computer Software - Administration</v>
          </cell>
          <cell r="I474">
            <v>2020.03</v>
          </cell>
          <cell r="J474">
            <v>2020.03</v>
          </cell>
        </row>
        <row r="475">
          <cell r="A475" t="str">
            <v>5095 - 0002</v>
          </cell>
          <cell r="B475" t="str">
            <v>Computer Software - Operations</v>
          </cell>
          <cell r="I475">
            <v>0</v>
          </cell>
        </row>
        <row r="476">
          <cell r="A476" t="str">
            <v>5095 - 0003</v>
          </cell>
          <cell r="B476" t="str">
            <v>Computer Software - Source Water Protection</v>
          </cell>
          <cell r="I476">
            <v>0</v>
          </cell>
        </row>
        <row r="477">
          <cell r="A477" t="str">
            <v>5095 - 0004</v>
          </cell>
          <cell r="B477" t="str">
            <v>Computer Software - Generic Regulations</v>
          </cell>
          <cell r="I477">
            <v>2888.99</v>
          </cell>
          <cell r="J477" t="str">
            <v>Cr</v>
          </cell>
        </row>
        <row r="478">
          <cell r="A478" t="str">
            <v>5095 - 0013</v>
          </cell>
          <cell r="B478" t="str">
            <v>Computer Software - Risk Management Official</v>
          </cell>
          <cell r="G478" t="str">
            <v/>
          </cell>
          <cell r="H478" t="str">
            <v/>
          </cell>
          <cell r="I478">
            <v>0</v>
          </cell>
        </row>
        <row r="479">
          <cell r="A479" t="str">
            <v>5096</v>
          </cell>
          <cell r="B479" t="str">
            <v>Computer Hardware - Not Assigned to Departments</v>
          </cell>
          <cell r="I479">
            <v>0</v>
          </cell>
          <cell r="J479" t="str">
            <v>Cr</v>
          </cell>
        </row>
        <row r="480">
          <cell r="A480" t="str">
            <v>5096 - 0001</v>
          </cell>
          <cell r="B480" t="str">
            <v>Computer Hardware - Administration</v>
          </cell>
          <cell r="I480">
            <v>0</v>
          </cell>
        </row>
        <row r="481">
          <cell r="A481" t="str">
            <v>5096 - 0003</v>
          </cell>
          <cell r="B481" t="str">
            <v>Computer Hardware - Source Water Protection</v>
          </cell>
          <cell r="I481">
            <v>0</v>
          </cell>
          <cell r="J481" t="str">
            <v>Cr</v>
          </cell>
        </row>
        <row r="482">
          <cell r="A482" t="str">
            <v>5096 - 0004</v>
          </cell>
          <cell r="B482" t="str">
            <v>Computer Hardware - Generic Regulations</v>
          </cell>
          <cell r="G482" t="str">
            <v/>
          </cell>
          <cell r="H482" t="str">
            <v/>
          </cell>
          <cell r="I482">
            <v>0</v>
          </cell>
        </row>
        <row r="483">
          <cell r="A483" t="str">
            <v>5098</v>
          </cell>
          <cell r="B483" t="str">
            <v>Computer Service - Not Assigned to Departments</v>
          </cell>
          <cell r="I483">
            <v>0</v>
          </cell>
        </row>
        <row r="484">
          <cell r="A484" t="str">
            <v>5098 - 0001</v>
          </cell>
          <cell r="B484" t="str">
            <v>Computer Service - Administration</v>
          </cell>
          <cell r="G484" t="str">
            <v/>
          </cell>
          <cell r="H484" t="str">
            <v/>
          </cell>
          <cell r="I484">
            <v>0</v>
          </cell>
          <cell r="J484" t="str">
            <v>Cr</v>
          </cell>
        </row>
        <row r="485">
          <cell r="A485" t="str">
            <v>5100</v>
          </cell>
          <cell r="B485" t="str">
            <v>Members Expense - Not Assigned to Departments</v>
          </cell>
          <cell r="I485">
            <v>0</v>
          </cell>
        </row>
        <row r="486">
          <cell r="A486" t="str">
            <v>5100 - 0001</v>
          </cell>
          <cell r="B486" t="str">
            <v>Members Expense - Administration</v>
          </cell>
          <cell r="I486">
            <v>292.79000000000002</v>
          </cell>
          <cell r="J486" t="str">
            <v>Cr</v>
          </cell>
        </row>
        <row r="487">
          <cell r="A487" t="str">
            <v>5100 - 0004</v>
          </cell>
          <cell r="B487" t="str">
            <v>Members Expense - Generic Regulations</v>
          </cell>
          <cell r="G487" t="str">
            <v/>
          </cell>
          <cell r="H487" t="str">
            <v/>
          </cell>
          <cell r="I487">
            <v>0</v>
          </cell>
        </row>
        <row r="488">
          <cell r="A488" t="str">
            <v>5105</v>
          </cell>
          <cell r="B488" t="str">
            <v>Chairmens Expense - Not Assigned to Departments</v>
          </cell>
          <cell r="I488">
            <v>0</v>
          </cell>
          <cell r="J488" t="str">
            <v>Cr</v>
          </cell>
        </row>
        <row r="489">
          <cell r="A489" t="str">
            <v>5105 - 0001</v>
          </cell>
          <cell r="B489" t="str">
            <v>Chairmens Expense - Administration</v>
          </cell>
          <cell r="I489">
            <v>0</v>
          </cell>
        </row>
        <row r="490">
          <cell r="A490" t="str">
            <v>5105 - 0003</v>
          </cell>
          <cell r="B490" t="str">
            <v>Chairmens Expense - Source Water Protection</v>
          </cell>
          <cell r="I490">
            <v>0</v>
          </cell>
          <cell r="J490" t="str">
            <v>Cr</v>
          </cell>
        </row>
        <row r="491">
          <cell r="A491" t="str">
            <v>5105 - 0004</v>
          </cell>
          <cell r="B491" t="str">
            <v>Chairmens Expense - Generic Regulations</v>
          </cell>
          <cell r="G491" t="str">
            <v/>
          </cell>
          <cell r="H491" t="str">
            <v/>
          </cell>
          <cell r="I491">
            <v>0</v>
          </cell>
        </row>
        <row r="492">
          <cell r="A492" t="str">
            <v>5108</v>
          </cell>
          <cell r="B492" t="str">
            <v>LRPC Expense - Not Assigned to Departments</v>
          </cell>
          <cell r="I492">
            <v>0</v>
          </cell>
        </row>
        <row r="493">
          <cell r="A493" t="str">
            <v>5108 - 0001</v>
          </cell>
          <cell r="B493" t="str">
            <v>LRPC Expense - Administration</v>
          </cell>
          <cell r="I493">
            <v>0</v>
          </cell>
          <cell r="J493" t="str">
            <v>Cr</v>
          </cell>
        </row>
        <row r="494">
          <cell r="A494" t="str">
            <v>5108 - 0004</v>
          </cell>
          <cell r="B494" t="str">
            <v>LRPC Expense - Generic Regulations</v>
          </cell>
          <cell r="G494" t="str">
            <v/>
          </cell>
          <cell r="H494" t="str">
            <v/>
          </cell>
          <cell r="I494">
            <v>0</v>
          </cell>
        </row>
        <row r="495">
          <cell r="A495" t="str">
            <v>5110</v>
          </cell>
          <cell r="B495" t="str">
            <v>Bank charges and interest - Not Assigned to Departments</v>
          </cell>
          <cell r="I495">
            <v>0</v>
          </cell>
          <cell r="J495" t="str">
            <v>Cr</v>
          </cell>
        </row>
        <row r="496">
          <cell r="A496" t="str">
            <v>5110 - 0001</v>
          </cell>
          <cell r="B496" t="str">
            <v>Bank charges and interest - Administration</v>
          </cell>
          <cell r="G496" t="str">
            <v/>
          </cell>
          <cell r="H496" t="str">
            <v/>
          </cell>
          <cell r="I496">
            <v>2919.26</v>
          </cell>
        </row>
        <row r="497">
          <cell r="A497" t="str">
            <v>5200</v>
          </cell>
          <cell r="B497" t="str">
            <v>Admin. Capital Expense - Not Assigned to Departments</v>
          </cell>
          <cell r="I497">
            <v>0</v>
          </cell>
          <cell r="J497" t="str">
            <v>Cr</v>
          </cell>
        </row>
        <row r="498">
          <cell r="A498" t="str">
            <v>5210</v>
          </cell>
          <cell r="B498" t="str">
            <v>Computer Capital Expense - Not Assigned to Departments</v>
          </cell>
          <cell r="I498">
            <v>14877.28</v>
          </cell>
        </row>
        <row r="499">
          <cell r="A499" t="str">
            <v>5220</v>
          </cell>
          <cell r="B499" t="str">
            <v>Operations Capital Expense - Not Assigned to Departments</v>
          </cell>
          <cell r="I499">
            <v>0</v>
          </cell>
        </row>
        <row r="500">
          <cell r="A500" t="str">
            <v>5220 - 0001</v>
          </cell>
          <cell r="B500" t="str">
            <v>Operations Capital Expense - Administration</v>
          </cell>
          <cell r="I500">
            <v>0</v>
          </cell>
          <cell r="J500" t="str">
            <v>Cr</v>
          </cell>
        </row>
        <row r="501">
          <cell r="A501" t="str">
            <v>5220 - 0002</v>
          </cell>
          <cell r="B501" t="str">
            <v>Operations Capital Expense - Operations</v>
          </cell>
          <cell r="G501" t="str">
            <v/>
          </cell>
          <cell r="H501" t="str">
            <v/>
          </cell>
          <cell r="I501">
            <v>12165.32</v>
          </cell>
        </row>
        <row r="502">
          <cell r="A502" t="str">
            <v>5230</v>
          </cell>
          <cell r="B502" t="str">
            <v>Lands Capital Expense - Not Assigned to Departments</v>
          </cell>
          <cell r="I502">
            <v>0</v>
          </cell>
          <cell r="J502" t="str">
            <v>Cr</v>
          </cell>
        </row>
        <row r="503">
          <cell r="A503" t="str">
            <v>5230 - 0011</v>
          </cell>
          <cell r="B503" t="str">
            <v>Lands Capital Expense - Lands</v>
          </cell>
          <cell r="G503" t="str">
            <v/>
          </cell>
          <cell r="H503" t="str">
            <v/>
          </cell>
          <cell r="I503">
            <v>0</v>
          </cell>
        </row>
        <row r="504">
          <cell r="A504" t="str">
            <v>5300</v>
          </cell>
          <cell r="B504" t="str">
            <v>General - NE - Not Assigned to Departments</v>
          </cell>
          <cell r="I504">
            <v>0</v>
          </cell>
        </row>
        <row r="505">
          <cell r="A505" t="str">
            <v>5310</v>
          </cell>
          <cell r="B505" t="str">
            <v>Low Water Response Team (non-dept) - Not Assigned to Departments</v>
          </cell>
          <cell r="I505">
            <v>0</v>
          </cell>
          <cell r="J505" t="str">
            <v>Cr</v>
          </cell>
        </row>
        <row r="506">
          <cell r="A506" t="str">
            <v>5315</v>
          </cell>
          <cell r="B506" t="str">
            <v>Vehicle - Gas &amp; Oil - Not Assigned to Departments</v>
          </cell>
          <cell r="I506">
            <v>0</v>
          </cell>
        </row>
        <row r="507">
          <cell r="A507" t="str">
            <v>5315 - 0001</v>
          </cell>
          <cell r="B507" t="str">
            <v>Vehicle - Gas &amp; Oil - Administration</v>
          </cell>
          <cell r="I507">
            <v>0</v>
          </cell>
          <cell r="J507" t="str">
            <v>Cr</v>
          </cell>
        </row>
        <row r="508">
          <cell r="A508" t="str">
            <v>5315 - 0002</v>
          </cell>
          <cell r="B508" t="str">
            <v>Vehicle - Gas &amp; Oil - Operations</v>
          </cell>
          <cell r="I508">
            <v>11195.45</v>
          </cell>
          <cell r="J508">
            <v>11195.45</v>
          </cell>
        </row>
        <row r="509">
          <cell r="A509" t="str">
            <v>5315 - 0003</v>
          </cell>
          <cell r="B509" t="str">
            <v>Vehicle - Gas &amp; Oil - Source Water Protection</v>
          </cell>
          <cell r="I509">
            <v>0</v>
          </cell>
          <cell r="J509" t="str">
            <v>Cr</v>
          </cell>
        </row>
        <row r="510">
          <cell r="A510" t="str">
            <v>5315 - 0004</v>
          </cell>
          <cell r="B510" t="str">
            <v>Vehicle - Gas &amp; Oil - Generic Regulations</v>
          </cell>
          <cell r="I510">
            <v>0</v>
          </cell>
        </row>
        <row r="511">
          <cell r="A511" t="str">
            <v>5315 - 0005</v>
          </cell>
          <cell r="B511" t="str">
            <v>Vehicle - Gas &amp; Oil - Cordova Lake Dam</v>
          </cell>
          <cell r="I511">
            <v>0</v>
          </cell>
          <cell r="J511" t="str">
            <v>Cr</v>
          </cell>
        </row>
        <row r="512">
          <cell r="A512" t="str">
            <v>5315 - 0006</v>
          </cell>
          <cell r="B512" t="str">
            <v>Vehicle - Gas &amp; Oil - Round Lake Dam</v>
          </cell>
          <cell r="I512">
            <v>0</v>
          </cell>
        </row>
        <row r="513">
          <cell r="A513" t="str">
            <v>5315 - 0007</v>
          </cell>
          <cell r="B513" t="str">
            <v>Vehicle - Gas &amp; Oil - Kashabog Lake Dam</v>
          </cell>
          <cell r="I513">
            <v>0</v>
          </cell>
        </row>
        <row r="514">
          <cell r="A514" t="str">
            <v>5315 - 0008</v>
          </cell>
          <cell r="B514" t="str">
            <v>Vehicle - Gas &amp; Oil - Hydro Plant</v>
          </cell>
          <cell r="I514">
            <v>0</v>
          </cell>
          <cell r="J514" t="str">
            <v>Cr</v>
          </cell>
        </row>
        <row r="515">
          <cell r="A515" t="str">
            <v>5315 - 0011</v>
          </cell>
          <cell r="B515" t="str">
            <v>Vehicle - Gas &amp; Oil - Lands</v>
          </cell>
          <cell r="G515" t="str">
            <v/>
          </cell>
          <cell r="H515" t="str">
            <v/>
          </cell>
          <cell r="I515">
            <v>0</v>
          </cell>
        </row>
        <row r="516">
          <cell r="A516" t="str">
            <v>5320</v>
          </cell>
          <cell r="B516" t="str">
            <v>Vehicle - Maintenance - Not Assigned to Departments</v>
          </cell>
          <cell r="I516">
            <v>0</v>
          </cell>
          <cell r="J516" t="str">
            <v>Cr</v>
          </cell>
        </row>
        <row r="517">
          <cell r="A517" t="str">
            <v>5320 - 0002</v>
          </cell>
          <cell r="B517" t="str">
            <v>Vehicle - Maintenance - Operations</v>
          </cell>
          <cell r="I517">
            <v>0</v>
          </cell>
        </row>
        <row r="518">
          <cell r="A518" t="str">
            <v>5320 - 0003</v>
          </cell>
          <cell r="B518" t="str">
            <v>Vehicle - Maintenance - Source Water Protection</v>
          </cell>
          <cell r="I518">
            <v>0</v>
          </cell>
          <cell r="J518" t="str">
            <v>Cr</v>
          </cell>
        </row>
        <row r="519">
          <cell r="A519" t="str">
            <v>5320 - 0004</v>
          </cell>
          <cell r="B519" t="str">
            <v>Vehicle - Maintenance - Generic Regulations</v>
          </cell>
          <cell r="I519">
            <v>0</v>
          </cell>
        </row>
        <row r="520">
          <cell r="A520" t="str">
            <v>5320 - 0005</v>
          </cell>
          <cell r="B520" t="str">
            <v>Vehicle - Maintenance - Cordova Lake Dam</v>
          </cell>
          <cell r="I520">
            <v>0</v>
          </cell>
          <cell r="J520" t="str">
            <v>Cr</v>
          </cell>
        </row>
        <row r="521">
          <cell r="A521" t="str">
            <v>5320 - 0006</v>
          </cell>
          <cell r="B521" t="str">
            <v>Vehicle - Maintenance - Round Lake Dam</v>
          </cell>
          <cell r="I521">
            <v>0</v>
          </cell>
        </row>
        <row r="522">
          <cell r="A522" t="str">
            <v>5320 - 0007</v>
          </cell>
          <cell r="B522" t="str">
            <v>Vehicle - Maintenance - Kashabog Lake Dam</v>
          </cell>
          <cell r="I522">
            <v>0</v>
          </cell>
          <cell r="J522" t="str">
            <v>Cr</v>
          </cell>
        </row>
        <row r="523">
          <cell r="A523" t="str">
            <v>5320 - 0008</v>
          </cell>
          <cell r="B523" t="str">
            <v>Vehicle - Maintenance - Hydro Plant</v>
          </cell>
          <cell r="I523">
            <v>0</v>
          </cell>
        </row>
        <row r="524">
          <cell r="A524" t="str">
            <v>5320 - 0011</v>
          </cell>
          <cell r="B524" t="str">
            <v>Vehicle - Maintenance - Lands</v>
          </cell>
          <cell r="G524" t="str">
            <v/>
          </cell>
          <cell r="H524" t="str">
            <v/>
          </cell>
          <cell r="I524">
            <v>0</v>
          </cell>
          <cell r="J524" t="str">
            <v>Cr</v>
          </cell>
        </row>
        <row r="525">
          <cell r="A525" t="str">
            <v>5325</v>
          </cell>
          <cell r="B525" t="str">
            <v>Vehicle - Insurance - Not Assigned to Departments</v>
          </cell>
          <cell r="I525">
            <v>0</v>
          </cell>
        </row>
        <row r="526">
          <cell r="A526" t="str">
            <v>5325 - 0002</v>
          </cell>
          <cell r="B526" t="str">
            <v>Vehicle - Insurance - Operations</v>
          </cell>
          <cell r="I526">
            <v>0</v>
          </cell>
          <cell r="J526" t="str">
            <v>Cr</v>
          </cell>
        </row>
        <row r="527">
          <cell r="A527" t="str">
            <v>5325 - 0003</v>
          </cell>
          <cell r="B527" t="str">
            <v>Vehicle - Insurance - Source Water Protection</v>
          </cell>
          <cell r="I527">
            <v>0</v>
          </cell>
        </row>
        <row r="528">
          <cell r="A528" t="str">
            <v>5325 - 0004</v>
          </cell>
          <cell r="B528" t="str">
            <v>Vehicle - Insurance - Generic Regulations</v>
          </cell>
          <cell r="I528">
            <v>0</v>
          </cell>
          <cell r="J528" t="str">
            <v>Cr</v>
          </cell>
        </row>
        <row r="529">
          <cell r="A529" t="str">
            <v>5325 - 0005</v>
          </cell>
          <cell r="B529" t="str">
            <v>Vehicle - Insurance - Cordova Lake Dam</v>
          </cell>
          <cell r="I529">
            <v>0</v>
          </cell>
        </row>
        <row r="530">
          <cell r="A530" t="str">
            <v>5325 - 0006</v>
          </cell>
          <cell r="B530" t="str">
            <v>Vehicle - Insurance - Round Lake Dam</v>
          </cell>
          <cell r="I530">
            <v>0</v>
          </cell>
          <cell r="J530" t="str">
            <v>Cr</v>
          </cell>
        </row>
        <row r="531">
          <cell r="A531" t="str">
            <v>5325 - 0007</v>
          </cell>
          <cell r="B531" t="str">
            <v>Vehicle - Insurance - Kashabog Lake Dam</v>
          </cell>
          <cell r="I531">
            <v>0</v>
          </cell>
        </row>
        <row r="532">
          <cell r="A532" t="str">
            <v>5325 - 0008</v>
          </cell>
          <cell r="B532" t="str">
            <v>Vehicle - Insurance - Hydro Plant</v>
          </cell>
          <cell r="I532">
            <v>0</v>
          </cell>
          <cell r="J532" t="str">
            <v>Cr</v>
          </cell>
        </row>
        <row r="533">
          <cell r="A533" t="str">
            <v>5325 - 0011</v>
          </cell>
          <cell r="B533" t="str">
            <v>Vehicle - Insurance - Lands</v>
          </cell>
          <cell r="G533" t="str">
            <v/>
          </cell>
          <cell r="H533" t="str">
            <v/>
          </cell>
          <cell r="I533">
            <v>0</v>
          </cell>
        </row>
        <row r="534">
          <cell r="A534" t="str">
            <v>5330</v>
          </cell>
          <cell r="B534" t="str">
            <v>Equipment - Costs - Not Assigned to Departments</v>
          </cell>
          <cell r="I534">
            <v>0</v>
          </cell>
          <cell r="J534" t="str">
            <v>Cr</v>
          </cell>
        </row>
        <row r="535">
          <cell r="A535" t="str">
            <v>5330 - 0002</v>
          </cell>
          <cell r="B535" t="str">
            <v>Equipment - Costs - Operations</v>
          </cell>
          <cell r="I535">
            <v>0</v>
          </cell>
        </row>
        <row r="536">
          <cell r="A536" t="str">
            <v>5330 - 0003</v>
          </cell>
          <cell r="B536" t="str">
            <v>Equipment - Costs - Source Water Protection</v>
          </cell>
          <cell r="I536">
            <v>0</v>
          </cell>
          <cell r="J536" t="str">
            <v>Cr</v>
          </cell>
        </row>
        <row r="537">
          <cell r="A537" t="str">
            <v>5330 - 0004</v>
          </cell>
          <cell r="B537" t="str">
            <v>Equipment - Costs - Generic Regulations</v>
          </cell>
          <cell r="I537">
            <v>0</v>
          </cell>
        </row>
        <row r="538">
          <cell r="A538" t="str">
            <v>5330 - 0005</v>
          </cell>
          <cell r="B538" t="str">
            <v>Equipment - Costs - Cordova Lake Dam</v>
          </cell>
          <cell r="I538">
            <v>0</v>
          </cell>
          <cell r="J538" t="str">
            <v>Cr</v>
          </cell>
        </row>
        <row r="539">
          <cell r="A539" t="str">
            <v>5330 - 0006</v>
          </cell>
          <cell r="B539" t="str">
            <v>Equipment - Costs - Round Lake Dam</v>
          </cell>
          <cell r="I539">
            <v>0</v>
          </cell>
        </row>
        <row r="540">
          <cell r="A540" t="str">
            <v>5330 - 0007</v>
          </cell>
          <cell r="B540" t="str">
            <v>Equipment - Costs - Kashabog Lake Dam</v>
          </cell>
          <cell r="I540">
            <v>0</v>
          </cell>
        </row>
        <row r="541">
          <cell r="A541" t="str">
            <v>5330 - 0008</v>
          </cell>
          <cell r="B541" t="str">
            <v>Equipment - Costs - Hydro Plant</v>
          </cell>
          <cell r="I541">
            <v>0</v>
          </cell>
          <cell r="J541" t="str">
            <v>Cr</v>
          </cell>
        </row>
        <row r="542">
          <cell r="A542" t="str">
            <v>5330 - 0011</v>
          </cell>
          <cell r="B542" t="str">
            <v>Equipment - Costs - Lands</v>
          </cell>
          <cell r="G542" t="str">
            <v/>
          </cell>
          <cell r="H542" t="str">
            <v/>
          </cell>
          <cell r="I542">
            <v>0</v>
          </cell>
        </row>
        <row r="543">
          <cell r="A543" t="str">
            <v>5335</v>
          </cell>
          <cell r="B543" t="str">
            <v>Equipment - Gas, Oil, Maintenance - Not Assigned to Departments</v>
          </cell>
          <cell r="I543">
            <v>0</v>
          </cell>
          <cell r="J543" t="str">
            <v>Cr</v>
          </cell>
        </row>
        <row r="544">
          <cell r="A544" t="str">
            <v>5335 - 0002</v>
          </cell>
          <cell r="B544" t="str">
            <v>Equipment - Gas, Oil, Maintenance - Operations</v>
          </cell>
          <cell r="I544">
            <v>0</v>
          </cell>
        </row>
        <row r="545">
          <cell r="A545" t="str">
            <v>5335 - 0003</v>
          </cell>
          <cell r="B545" t="str">
            <v>Equipment - Gas, Oil, Maintenance - Source Water Protection</v>
          </cell>
          <cell r="I545">
            <v>0</v>
          </cell>
          <cell r="J545" t="str">
            <v>Cr</v>
          </cell>
        </row>
        <row r="546">
          <cell r="A546" t="str">
            <v>5335 - 0004</v>
          </cell>
          <cell r="B546" t="str">
            <v>Equipment - Gas, Oil, Maintenance - Generic Regulations</v>
          </cell>
          <cell r="I546">
            <v>0</v>
          </cell>
        </row>
        <row r="547">
          <cell r="A547" t="str">
            <v>5335 - 0005</v>
          </cell>
          <cell r="B547" t="str">
            <v>Equipment - Gas, Oil, Maintenance - Cordova Lake Dam</v>
          </cell>
          <cell r="I547">
            <v>0</v>
          </cell>
          <cell r="J547" t="str">
            <v>Cr</v>
          </cell>
        </row>
        <row r="548">
          <cell r="A548" t="str">
            <v>5335 - 0006</v>
          </cell>
          <cell r="B548" t="str">
            <v>Equipment - Gas, Oil, Maintenance - Round Lake Dam</v>
          </cell>
          <cell r="I548">
            <v>0</v>
          </cell>
        </row>
        <row r="549">
          <cell r="A549" t="str">
            <v>5335 - 0007</v>
          </cell>
          <cell r="B549" t="str">
            <v>Equipment - Gas, Oil, Maintenance - Kashabog Lake Dam</v>
          </cell>
          <cell r="I549">
            <v>0</v>
          </cell>
          <cell r="J549" t="str">
            <v>Cr</v>
          </cell>
        </row>
        <row r="550">
          <cell r="A550" t="str">
            <v>5335 - 0008</v>
          </cell>
          <cell r="B550" t="str">
            <v>Equipment - Gas, Oil, Maintenance - Hydro Plant</v>
          </cell>
          <cell r="I550">
            <v>0</v>
          </cell>
        </row>
        <row r="551">
          <cell r="A551" t="str">
            <v>5335 - 0011</v>
          </cell>
          <cell r="B551" t="str">
            <v>Equipment - Gas, Oil, Maintenance - Lands</v>
          </cell>
          <cell r="G551" t="str">
            <v/>
          </cell>
          <cell r="H551" t="str">
            <v/>
          </cell>
          <cell r="I551">
            <v>0</v>
          </cell>
        </row>
        <row r="552">
          <cell r="A552" t="str">
            <v>5410</v>
          </cell>
          <cell r="B552" t="str">
            <v>Wages - Not Assigned to Departments</v>
          </cell>
          <cell r="I552">
            <v>0.41</v>
          </cell>
          <cell r="J552">
            <v>-5359.0300000000007</v>
          </cell>
        </row>
        <row r="553">
          <cell r="A553" t="str">
            <v>5410 - 0001</v>
          </cell>
          <cell r="B553" t="str">
            <v>Wages - Administration</v>
          </cell>
          <cell r="I553">
            <v>144976.81</v>
          </cell>
        </row>
        <row r="554">
          <cell r="A554" t="str">
            <v>5410 - 0002</v>
          </cell>
          <cell r="B554" t="str">
            <v>Wages - Operations</v>
          </cell>
          <cell r="I554">
            <v>109447.37</v>
          </cell>
          <cell r="J554">
            <v>112146.01</v>
          </cell>
        </row>
        <row r="555">
          <cell r="A555" t="str">
            <v>5410 - 0003</v>
          </cell>
          <cell r="B555" t="str">
            <v>Wages - Source Water Protection</v>
          </cell>
          <cell r="I555">
            <v>27420.959999999999</v>
          </cell>
        </row>
        <row r="556">
          <cell r="A556" t="str">
            <v>5410 - 0004</v>
          </cell>
          <cell r="B556" t="str">
            <v>Wages - Generic Regulations</v>
          </cell>
          <cell r="I556">
            <v>165991.72</v>
          </cell>
          <cell r="J556">
            <v>168652.52</v>
          </cell>
        </row>
        <row r="557">
          <cell r="A557" t="str">
            <v>5410 - 0005</v>
          </cell>
          <cell r="B557" t="str">
            <v>Wages - Cordova Lake Dam</v>
          </cell>
          <cell r="I557">
            <v>3527.3</v>
          </cell>
        </row>
        <row r="558">
          <cell r="A558" t="str">
            <v>5410 - 0006</v>
          </cell>
          <cell r="B558" t="str">
            <v>Wages - Round Lake Dam</v>
          </cell>
          <cell r="I558">
            <v>1842.77</v>
          </cell>
          <cell r="J558" t="str">
            <v>Cr</v>
          </cell>
        </row>
        <row r="559">
          <cell r="A559" t="str">
            <v>5410 - 0007</v>
          </cell>
          <cell r="B559" t="str">
            <v>Wages - Kashabog Lake Dam</v>
          </cell>
          <cell r="I559">
            <v>939.99</v>
          </cell>
        </row>
        <row r="560">
          <cell r="A560" t="str">
            <v>5410 - 0008</v>
          </cell>
          <cell r="B560" t="str">
            <v>Wages - Hydro Plant</v>
          </cell>
          <cell r="I560">
            <v>14279.73</v>
          </cell>
          <cell r="J560" t="str">
            <v>Cr</v>
          </cell>
        </row>
        <row r="561">
          <cell r="A561" t="str">
            <v>5410 - 0011</v>
          </cell>
          <cell r="B561" t="str">
            <v>Wages - Lands</v>
          </cell>
          <cell r="I561">
            <v>0</v>
          </cell>
        </row>
        <row r="562">
          <cell r="A562" t="str">
            <v>5410 - 0012</v>
          </cell>
          <cell r="B562" t="str">
            <v>Wages - Special Projects - Other</v>
          </cell>
          <cell r="I562">
            <v>9632.7000000000007</v>
          </cell>
        </row>
        <row r="563">
          <cell r="A563" t="str">
            <v>5410 - 0013</v>
          </cell>
          <cell r="B563" t="str">
            <v>Wages - Risk Management Official</v>
          </cell>
          <cell r="I563">
            <v>0</v>
          </cell>
          <cell r="J563" t="str">
            <v>Cr</v>
          </cell>
        </row>
        <row r="564">
          <cell r="A564" t="str">
            <v>5410 - 0014</v>
          </cell>
          <cell r="B564" t="str">
            <v>Wages - Lower Trent Job Share</v>
          </cell>
          <cell r="G564" t="str">
            <v/>
          </cell>
          <cell r="H564" t="str">
            <v/>
          </cell>
          <cell r="I564">
            <v>0</v>
          </cell>
        </row>
        <row r="565">
          <cell r="A565" t="str">
            <v>5420</v>
          </cell>
          <cell r="B565" t="str">
            <v>CPP - Not Assigned to Departments</v>
          </cell>
          <cell r="I565">
            <v>0.04</v>
          </cell>
          <cell r="J565">
            <v>-304</v>
          </cell>
        </row>
        <row r="566">
          <cell r="A566" t="str">
            <v>5420 - 0001</v>
          </cell>
          <cell r="B566" t="str">
            <v>CPP - Administration</v>
          </cell>
          <cell r="I566">
            <v>8298.5499999999993</v>
          </cell>
        </row>
        <row r="567">
          <cell r="A567" t="str">
            <v>5420 - 0002</v>
          </cell>
          <cell r="B567" t="str">
            <v>CPP - Operations</v>
          </cell>
          <cell r="I567">
            <v>6211.19</v>
          </cell>
          <cell r="J567">
            <v>6364.11</v>
          </cell>
        </row>
        <row r="568">
          <cell r="A568" t="str">
            <v>5420 - 0003</v>
          </cell>
          <cell r="B568" t="str">
            <v>CPP - Source Water Protection</v>
          </cell>
          <cell r="I568">
            <v>1560.06</v>
          </cell>
          <cell r="J568" t="str">
            <v>Cr</v>
          </cell>
        </row>
        <row r="569">
          <cell r="A569" t="str">
            <v>5420 - 0004</v>
          </cell>
          <cell r="B569" t="str">
            <v>CPP - Generic Regulations</v>
          </cell>
          <cell r="I569">
            <v>9403.52</v>
          </cell>
          <cell r="J569">
            <v>9554.6400000000012</v>
          </cell>
        </row>
        <row r="570">
          <cell r="A570" t="str">
            <v>5420 - 0005</v>
          </cell>
          <cell r="B570" t="str">
            <v>CPP - Cordova Lake Dam</v>
          </cell>
          <cell r="I570">
            <v>200.5</v>
          </cell>
          <cell r="J570" t="str">
            <v>Cr</v>
          </cell>
        </row>
        <row r="571">
          <cell r="A571" t="str">
            <v>5420 - 0006</v>
          </cell>
          <cell r="B571" t="str">
            <v>CPP - Round Lake Dam</v>
          </cell>
          <cell r="I571">
            <v>105.09</v>
          </cell>
        </row>
        <row r="572">
          <cell r="A572" t="str">
            <v>5420 - 0007</v>
          </cell>
          <cell r="B572" t="str">
            <v>CPP - Kashabog Lake Dam</v>
          </cell>
          <cell r="I572">
            <v>53.54</v>
          </cell>
          <cell r="J572" t="str">
            <v>Cr</v>
          </cell>
        </row>
        <row r="573">
          <cell r="A573" t="str">
            <v>5420 - 0008</v>
          </cell>
          <cell r="B573" t="str">
            <v>CPP - Hydro Plant</v>
          </cell>
          <cell r="I573">
            <v>814.49</v>
          </cell>
        </row>
        <row r="574">
          <cell r="A574" t="str">
            <v>5420 - 0011</v>
          </cell>
          <cell r="B574" t="str">
            <v>CPP - Lands</v>
          </cell>
          <cell r="I574">
            <v>0</v>
          </cell>
          <cell r="J574" t="str">
            <v>Cr</v>
          </cell>
        </row>
        <row r="575">
          <cell r="A575" t="str">
            <v>5420 - 0012</v>
          </cell>
          <cell r="B575" t="str">
            <v>CPP - Special Projects - Other</v>
          </cell>
          <cell r="I575">
            <v>485.04</v>
          </cell>
        </row>
        <row r="576">
          <cell r="A576" t="str">
            <v>5420 - 0013</v>
          </cell>
          <cell r="B576" t="str">
            <v>CPP - Risk Management Official</v>
          </cell>
          <cell r="I576">
            <v>0</v>
          </cell>
        </row>
        <row r="577">
          <cell r="A577" t="str">
            <v>5420 - 0014</v>
          </cell>
          <cell r="B577" t="str">
            <v>CPP - Lower Trent Job Share</v>
          </cell>
          <cell r="G577" t="str">
            <v/>
          </cell>
          <cell r="H577" t="str">
            <v/>
          </cell>
          <cell r="I577">
            <v>0</v>
          </cell>
          <cell r="J577" t="str">
            <v>Cr</v>
          </cell>
        </row>
        <row r="578">
          <cell r="A578" t="str">
            <v>5425</v>
          </cell>
          <cell r="B578" t="str">
            <v>EI - Not Assigned to Departments</v>
          </cell>
          <cell r="I578">
            <v>0.03</v>
          </cell>
          <cell r="J578">
            <v>-103.08</v>
          </cell>
        </row>
        <row r="579">
          <cell r="A579" t="str">
            <v>5425 - 0001</v>
          </cell>
          <cell r="B579" t="str">
            <v>EI - Administration</v>
          </cell>
          <cell r="I579">
            <v>2699.66</v>
          </cell>
          <cell r="J579" t="str">
            <v>Cr</v>
          </cell>
        </row>
        <row r="580">
          <cell r="A580" t="str">
            <v>5425 - 0002</v>
          </cell>
          <cell r="B580" t="str">
            <v>EI - Operations</v>
          </cell>
          <cell r="I580">
            <v>2105.4299999999998</v>
          </cell>
          <cell r="J580">
            <v>2157.35</v>
          </cell>
        </row>
        <row r="581">
          <cell r="A581" t="str">
            <v>5425 - 0003</v>
          </cell>
          <cell r="B581" t="str">
            <v>EI - Source Water Protection</v>
          </cell>
          <cell r="I581">
            <v>527.52</v>
          </cell>
          <cell r="J581" t="str">
            <v>Cr</v>
          </cell>
        </row>
        <row r="582">
          <cell r="A582" t="str">
            <v>5425 - 0004</v>
          </cell>
          <cell r="B582" t="str">
            <v>EI - Generic Regulations</v>
          </cell>
          <cell r="I582">
            <v>3193.17</v>
          </cell>
          <cell r="J582">
            <v>3244.36</v>
          </cell>
        </row>
        <row r="583">
          <cell r="A583" t="str">
            <v>5425 - 0005</v>
          </cell>
          <cell r="B583" t="str">
            <v>EI - Cordova Lake Dam</v>
          </cell>
          <cell r="I583">
            <v>67.849999999999994</v>
          </cell>
          <cell r="J583" t="str">
            <v>Cr</v>
          </cell>
        </row>
        <row r="584">
          <cell r="A584" t="str">
            <v>5425 - 0006</v>
          </cell>
          <cell r="B584" t="str">
            <v>EI - Round Lake Dam</v>
          </cell>
          <cell r="I584">
            <v>35.450000000000003</v>
          </cell>
        </row>
        <row r="585">
          <cell r="A585" t="str">
            <v>5425 - 0007</v>
          </cell>
          <cell r="B585" t="str">
            <v>EI - Kashabog Lake Dam</v>
          </cell>
          <cell r="I585">
            <v>18.09</v>
          </cell>
          <cell r="J585" t="str">
            <v>Cr</v>
          </cell>
        </row>
        <row r="586">
          <cell r="A586" t="str">
            <v>5425 - 0008</v>
          </cell>
          <cell r="B586" t="str">
            <v>EI - Hydro Plant</v>
          </cell>
          <cell r="I586">
            <v>272.08999999999997</v>
          </cell>
        </row>
        <row r="587">
          <cell r="A587" t="str">
            <v>5425 - 0011</v>
          </cell>
          <cell r="B587" t="str">
            <v>EI - Lands</v>
          </cell>
          <cell r="I587">
            <v>0</v>
          </cell>
          <cell r="J587" t="str">
            <v>Cr</v>
          </cell>
        </row>
        <row r="588">
          <cell r="A588" t="str">
            <v>5425 - 0012</v>
          </cell>
          <cell r="B588" t="str">
            <v>EI - Special Projects - Other</v>
          </cell>
          <cell r="I588">
            <v>221.16</v>
          </cell>
        </row>
        <row r="589">
          <cell r="A589" t="str">
            <v>5425 - 0013</v>
          </cell>
          <cell r="B589" t="str">
            <v>EI - Risk Management Official</v>
          </cell>
          <cell r="I589">
            <v>0</v>
          </cell>
          <cell r="J589" t="str">
            <v>Cr</v>
          </cell>
        </row>
        <row r="590">
          <cell r="A590" t="str">
            <v>5425 - 0014</v>
          </cell>
          <cell r="B590" t="str">
            <v>EI - Lower Trent Job Share</v>
          </cell>
          <cell r="G590" t="str">
            <v/>
          </cell>
          <cell r="H590" t="str">
            <v/>
          </cell>
          <cell r="I590">
            <v>0</v>
          </cell>
        </row>
        <row r="591">
          <cell r="A591" t="str">
            <v>5435</v>
          </cell>
          <cell r="B591" t="str">
            <v>EHT - Not Assigned to Departments</v>
          </cell>
          <cell r="I591">
            <v>0.01</v>
          </cell>
          <cell r="J591">
            <v>-104.79</v>
          </cell>
        </row>
        <row r="592">
          <cell r="A592" t="str">
            <v>5435 - 0001</v>
          </cell>
          <cell r="B592" t="str">
            <v>EHT - Administration</v>
          </cell>
          <cell r="I592">
            <v>2834.61</v>
          </cell>
        </row>
        <row r="593">
          <cell r="A593" t="str">
            <v>5435 - 0002</v>
          </cell>
          <cell r="B593" t="str">
            <v>EHT - Operations</v>
          </cell>
          <cell r="I593">
            <v>2139.4899999999998</v>
          </cell>
          <cell r="J593">
            <v>2192.2299999999996</v>
          </cell>
        </row>
        <row r="594">
          <cell r="A594" t="str">
            <v>5435 - 0003</v>
          </cell>
          <cell r="B594" t="str">
            <v>EHT - Source Water Protection</v>
          </cell>
          <cell r="I594">
            <v>536.15</v>
          </cell>
        </row>
        <row r="595">
          <cell r="A595" t="str">
            <v>5435 - 0004</v>
          </cell>
          <cell r="B595" t="str">
            <v>EHT - Generic Regulations</v>
          </cell>
          <cell r="I595">
            <v>3245.5</v>
          </cell>
          <cell r="J595">
            <v>3297.56</v>
          </cell>
        </row>
        <row r="596">
          <cell r="A596" t="str">
            <v>5435 - 0005</v>
          </cell>
          <cell r="B596" t="str">
            <v>EHT - Cordova Lake Dam</v>
          </cell>
          <cell r="I596">
            <v>68.95</v>
          </cell>
        </row>
        <row r="597">
          <cell r="A597" t="str">
            <v>5435 - 0006</v>
          </cell>
          <cell r="B597" t="str">
            <v>EHT - Round Lake Dam</v>
          </cell>
          <cell r="I597">
            <v>36.01</v>
          </cell>
          <cell r="J597" t="str">
            <v>Cr</v>
          </cell>
        </row>
        <row r="598">
          <cell r="A598" t="str">
            <v>5435 - 0007</v>
          </cell>
          <cell r="B598" t="str">
            <v>EHT - Kashabog Lake Dam</v>
          </cell>
          <cell r="I598">
            <v>18.37</v>
          </cell>
        </row>
        <row r="599">
          <cell r="A599" t="str">
            <v>5435 - 0008</v>
          </cell>
          <cell r="B599" t="str">
            <v>EHT - Hydro Plant</v>
          </cell>
          <cell r="I599">
            <v>279.17</v>
          </cell>
          <cell r="J599" t="str">
            <v>Cr</v>
          </cell>
        </row>
        <row r="600">
          <cell r="A600" t="str">
            <v>5435 - 0011</v>
          </cell>
          <cell r="B600" t="str">
            <v>EHT - Lands</v>
          </cell>
          <cell r="I600">
            <v>0</v>
          </cell>
        </row>
        <row r="601">
          <cell r="A601" t="str">
            <v>5435 - 0012</v>
          </cell>
          <cell r="B601" t="str">
            <v>EHT - Special Projects - Other</v>
          </cell>
          <cell r="I601">
            <v>187.84</v>
          </cell>
          <cell r="J601" t="str">
            <v>Cr</v>
          </cell>
        </row>
        <row r="602">
          <cell r="A602" t="str">
            <v>5435 - 0013</v>
          </cell>
          <cell r="B602" t="str">
            <v>EHT - Risk Management Official</v>
          </cell>
          <cell r="I602">
            <v>0</v>
          </cell>
        </row>
        <row r="603">
          <cell r="A603" t="str">
            <v>5435 - 0014</v>
          </cell>
          <cell r="B603" t="str">
            <v>EHT - Lower Trent Job Share</v>
          </cell>
          <cell r="G603" t="str">
            <v/>
          </cell>
          <cell r="H603" t="str">
            <v/>
          </cell>
          <cell r="I603">
            <v>0</v>
          </cell>
        </row>
        <row r="604">
          <cell r="A604" t="str">
            <v>5445</v>
          </cell>
          <cell r="B604" t="str">
            <v>WSIB - Not Assigned to Departments</v>
          </cell>
          <cell r="I604">
            <v>0</v>
          </cell>
          <cell r="J604">
            <v>-174.67000000000002</v>
          </cell>
        </row>
        <row r="605">
          <cell r="A605" t="str">
            <v>5445 - 0001</v>
          </cell>
          <cell r="B605" t="str">
            <v>WSIB - Administration</v>
          </cell>
          <cell r="I605">
            <v>4724.3100000000004</v>
          </cell>
        </row>
        <row r="606">
          <cell r="A606" t="str">
            <v>5445 - 0002</v>
          </cell>
          <cell r="B606" t="str">
            <v>WSIB - Operations</v>
          </cell>
          <cell r="I606">
            <v>3565.9</v>
          </cell>
          <cell r="J606">
            <v>3653.81</v>
          </cell>
        </row>
        <row r="607">
          <cell r="A607" t="str">
            <v>5445 - 0003</v>
          </cell>
          <cell r="B607" t="str">
            <v>WSIB - Source Water Protection</v>
          </cell>
          <cell r="I607">
            <v>893.59</v>
          </cell>
        </row>
        <row r="608">
          <cell r="A608" t="str">
            <v>5445 - 0004</v>
          </cell>
          <cell r="B608" t="str">
            <v>WSIB - Generic Regulations</v>
          </cell>
          <cell r="I608">
            <v>5409.07</v>
          </cell>
          <cell r="J608">
            <v>5495.83</v>
          </cell>
        </row>
        <row r="609">
          <cell r="A609" t="str">
            <v>5445 - 0005</v>
          </cell>
          <cell r="B609" t="str">
            <v>WSIB - Cordova Lake Dam</v>
          </cell>
          <cell r="I609">
            <v>114.93</v>
          </cell>
          <cell r="J609" t="str">
            <v>Cr</v>
          </cell>
        </row>
        <row r="610">
          <cell r="A610" t="str">
            <v>5445 - 0006</v>
          </cell>
          <cell r="B610" t="str">
            <v>WSIB - Round Lake Dam</v>
          </cell>
          <cell r="I610">
            <v>60.03</v>
          </cell>
        </row>
        <row r="611">
          <cell r="A611" t="str">
            <v>5445 - 0007</v>
          </cell>
          <cell r="B611" t="str">
            <v>WSIB - Kashabog Lake Dam</v>
          </cell>
          <cell r="I611">
            <v>30.62</v>
          </cell>
          <cell r="J611" t="str">
            <v>Cr</v>
          </cell>
        </row>
        <row r="612">
          <cell r="A612" t="str">
            <v>5445 - 0008</v>
          </cell>
          <cell r="B612" t="str">
            <v>WSIB - Hydro Plant</v>
          </cell>
          <cell r="I612">
            <v>465.3</v>
          </cell>
        </row>
        <row r="613">
          <cell r="A613" t="str">
            <v>5445 - 0011</v>
          </cell>
          <cell r="B613" t="str">
            <v>WSIB - Lands</v>
          </cell>
          <cell r="I613">
            <v>0</v>
          </cell>
          <cell r="J613" t="str">
            <v>Cr</v>
          </cell>
        </row>
        <row r="614">
          <cell r="A614" t="str">
            <v>5445 - 0012</v>
          </cell>
          <cell r="B614" t="str">
            <v>WSIB - Special Projects - Other</v>
          </cell>
          <cell r="I614">
            <v>313.07</v>
          </cell>
        </row>
        <row r="615">
          <cell r="A615" t="str">
            <v>5445 - 0013</v>
          </cell>
          <cell r="B615" t="str">
            <v>WSIB - Risk Management Official</v>
          </cell>
          <cell r="I615">
            <v>0</v>
          </cell>
        </row>
        <row r="616">
          <cell r="A616" t="str">
            <v>5445 - 0014</v>
          </cell>
          <cell r="B616" t="str">
            <v>WSIB - Lower Trent Job Share</v>
          </cell>
          <cell r="G616" t="str">
            <v/>
          </cell>
          <cell r="H616" t="str">
            <v/>
          </cell>
          <cell r="I616">
            <v>0</v>
          </cell>
          <cell r="J616" t="str">
            <v>Cr</v>
          </cell>
        </row>
        <row r="617">
          <cell r="A617" t="str">
            <v>5450</v>
          </cell>
          <cell r="B617" t="str">
            <v>Group Benefits - Not Assigned to Departments</v>
          </cell>
          <cell r="I617">
            <v>0</v>
          </cell>
        </row>
        <row r="618">
          <cell r="A618" t="str">
            <v>5450 - 0001</v>
          </cell>
          <cell r="B618" t="str">
            <v>Group Benefits - Administration</v>
          </cell>
          <cell r="I618">
            <v>10717.24</v>
          </cell>
          <cell r="J618" t="str">
            <v>Cr</v>
          </cell>
        </row>
        <row r="619">
          <cell r="A619" t="str">
            <v>5450 - 0002</v>
          </cell>
          <cell r="B619" t="str">
            <v>Group Benefits - Operations</v>
          </cell>
          <cell r="I619">
            <v>12479.58</v>
          </cell>
        </row>
        <row r="620">
          <cell r="A620" t="str">
            <v>5450 - 0003</v>
          </cell>
          <cell r="B620" t="str">
            <v>Group Benefits - Source Water Protection</v>
          </cell>
          <cell r="I620">
            <v>1999.51</v>
          </cell>
          <cell r="J620" t="str">
            <v>Cr</v>
          </cell>
        </row>
        <row r="621">
          <cell r="A621" t="str">
            <v>5450 - 0004</v>
          </cell>
          <cell r="B621" t="str">
            <v>Group Benefits - Generic Regulations</v>
          </cell>
          <cell r="I621">
            <v>15943.85</v>
          </cell>
          <cell r="J621">
            <v>15943.85</v>
          </cell>
        </row>
        <row r="622">
          <cell r="A622" t="str">
            <v>5450 - 0012</v>
          </cell>
          <cell r="B622" t="str">
            <v>Group Benefits - Special Projects - Other</v>
          </cell>
          <cell r="I622">
            <v>0</v>
          </cell>
          <cell r="J622" t="str">
            <v>Cr</v>
          </cell>
        </row>
        <row r="623">
          <cell r="A623" t="str">
            <v>5450 - 0013</v>
          </cell>
          <cell r="B623" t="str">
            <v>Group Benefits - Risk Management Official</v>
          </cell>
          <cell r="I623">
            <v>0</v>
          </cell>
        </row>
        <row r="624">
          <cell r="A624" t="str">
            <v>5450 - 0014</v>
          </cell>
          <cell r="B624" t="str">
            <v>Group Benefits - Lower Trent Job Share</v>
          </cell>
          <cell r="G624" t="str">
            <v/>
          </cell>
          <cell r="H624" t="str">
            <v/>
          </cell>
          <cell r="I624">
            <v>0</v>
          </cell>
          <cell r="J624" t="str">
            <v>Cr</v>
          </cell>
        </row>
        <row r="625">
          <cell r="A625" t="str">
            <v>5455</v>
          </cell>
          <cell r="B625" t="str">
            <v>RRSP - OMERS - Not Assigned to Departments</v>
          </cell>
          <cell r="I625">
            <v>0</v>
          </cell>
        </row>
        <row r="626">
          <cell r="A626" t="str">
            <v>5455 - 0001</v>
          </cell>
          <cell r="B626" t="str">
            <v>RRSP - OMERS - Administration</v>
          </cell>
          <cell r="I626">
            <v>15217.14</v>
          </cell>
          <cell r="J626" t="str">
            <v>Cr</v>
          </cell>
        </row>
        <row r="627">
          <cell r="A627" t="str">
            <v>5455 - 0002</v>
          </cell>
          <cell r="B627" t="str">
            <v>RRSP - OMERS - Operations</v>
          </cell>
          <cell r="I627">
            <v>7847.7</v>
          </cell>
        </row>
        <row r="628">
          <cell r="A628" t="str">
            <v>5455 - 0003</v>
          </cell>
          <cell r="B628" t="str">
            <v>RRSP - OMERS - Source Water Protection</v>
          </cell>
          <cell r="I628">
            <v>2467.83</v>
          </cell>
        </row>
        <row r="629">
          <cell r="A629" t="str">
            <v>5455 - 0004</v>
          </cell>
          <cell r="B629" t="str">
            <v>RRSP - OMERS - Generic Regulations</v>
          </cell>
          <cell r="I629">
            <v>15413.08</v>
          </cell>
          <cell r="J629" t="str">
            <v>Cr</v>
          </cell>
        </row>
        <row r="630">
          <cell r="A630" t="str">
            <v>5455 - 0005</v>
          </cell>
          <cell r="B630" t="str">
            <v>RRSP - OMERS - Cordova Lake Dam</v>
          </cell>
          <cell r="I630">
            <v>0</v>
          </cell>
        </row>
        <row r="631">
          <cell r="A631" t="str">
            <v>5455 - 0006</v>
          </cell>
          <cell r="B631" t="str">
            <v>RRSP - OMERS - Round Lake Dam</v>
          </cell>
          <cell r="I631">
            <v>0</v>
          </cell>
          <cell r="J631" t="str">
            <v>Cr</v>
          </cell>
        </row>
        <row r="632">
          <cell r="A632" t="str">
            <v>5455 - 0007</v>
          </cell>
          <cell r="B632" t="str">
            <v>RRSP - OMERS - Kashabog Lake Dam</v>
          </cell>
          <cell r="I632">
            <v>0</v>
          </cell>
        </row>
        <row r="633">
          <cell r="A633" t="str">
            <v>5455 - 0008</v>
          </cell>
          <cell r="B633" t="str">
            <v>RRSP - OMERS - Hydro Plant</v>
          </cell>
          <cell r="I633">
            <v>0</v>
          </cell>
          <cell r="J633" t="str">
            <v>Cr</v>
          </cell>
        </row>
        <row r="634">
          <cell r="A634" t="str">
            <v>5455 - 0009</v>
          </cell>
          <cell r="B634" t="str">
            <v>RRSP - OMERS - McGeachie Conservation</v>
          </cell>
          <cell r="I634">
            <v>0</v>
          </cell>
        </row>
        <row r="635">
          <cell r="A635" t="str">
            <v>5455 - 0010</v>
          </cell>
          <cell r="B635" t="str">
            <v>RRSP - OMERS - Crowe Bridge Area</v>
          </cell>
          <cell r="I635">
            <v>0</v>
          </cell>
        </row>
        <row r="636">
          <cell r="A636" t="str">
            <v>5455 - 0011</v>
          </cell>
          <cell r="B636" t="str">
            <v>RRSP - OMERS - Lands</v>
          </cell>
          <cell r="I636">
            <v>0</v>
          </cell>
          <cell r="J636" t="str">
            <v>Cr</v>
          </cell>
        </row>
        <row r="637">
          <cell r="A637" t="str">
            <v>5455 - 0012</v>
          </cell>
          <cell r="B637" t="str">
            <v>RRSP - OMERS - Special Projects - Other</v>
          </cell>
          <cell r="I637">
            <v>0</v>
          </cell>
        </row>
        <row r="638">
          <cell r="A638" t="str">
            <v>5455 - 0013</v>
          </cell>
          <cell r="B638" t="str">
            <v>RRSP - OMERS - Risk Management Official</v>
          </cell>
          <cell r="I638">
            <v>0</v>
          </cell>
          <cell r="J638" t="str">
            <v>Cr</v>
          </cell>
        </row>
        <row r="639">
          <cell r="A639" t="str">
            <v>5455 - 0014</v>
          </cell>
          <cell r="B639" t="str">
            <v>RRSP - OMERS - Lower Trent Job Share</v>
          </cell>
          <cell r="G639" t="str">
            <v/>
          </cell>
          <cell r="H639" t="str">
            <v/>
          </cell>
          <cell r="I639">
            <v>0</v>
          </cell>
        </row>
        <row r="640">
          <cell r="A640" t="str">
            <v>5460</v>
          </cell>
          <cell r="B640" t="str">
            <v>Cons. Hydro Wage Reimbursement - Not Assigned to Departments</v>
          </cell>
          <cell r="I640">
            <v>0</v>
          </cell>
          <cell r="J640" t="str">
            <v>Cr</v>
          </cell>
        </row>
        <row r="641">
          <cell r="A641" t="str">
            <v>5460 - 0008</v>
          </cell>
          <cell r="B641" t="str">
            <v>Cons. Hydro Wage Reimbursement - Hydro Plant</v>
          </cell>
          <cell r="G641" t="str">
            <v/>
          </cell>
          <cell r="H641" t="str">
            <v/>
          </cell>
          <cell r="I641">
            <v>5162.58</v>
          </cell>
        </row>
        <row r="642">
          <cell r="A642" t="str">
            <v>5500</v>
          </cell>
          <cell r="B642" t="str">
            <v>Job Share - Not Assigned to Departments</v>
          </cell>
          <cell r="I642">
            <v>0</v>
          </cell>
        </row>
        <row r="643">
          <cell r="A643" t="str">
            <v>5500 - 0003</v>
          </cell>
          <cell r="B643" t="str">
            <v>Job Share - Source Water Protection</v>
          </cell>
          <cell r="G643" t="str">
            <v/>
          </cell>
          <cell r="H643" t="str">
            <v/>
          </cell>
          <cell r="I643">
            <v>0</v>
          </cell>
          <cell r="J643" t="str">
            <v>Cr</v>
          </cell>
        </row>
        <row r="644">
          <cell r="A644" t="str">
            <v>5510</v>
          </cell>
          <cell r="B644" t="str">
            <v>Advertising - Not Assigned to Departments</v>
          </cell>
          <cell r="I644">
            <v>0</v>
          </cell>
        </row>
        <row r="645">
          <cell r="A645" t="str">
            <v>5510 - 0001</v>
          </cell>
          <cell r="B645" t="str">
            <v>Advertising - Administration</v>
          </cell>
          <cell r="I645">
            <v>0</v>
          </cell>
          <cell r="J645" t="str">
            <v>Cr</v>
          </cell>
        </row>
        <row r="646">
          <cell r="A646" t="str">
            <v>5510 - 0003</v>
          </cell>
          <cell r="B646" t="str">
            <v>Advertising - Source Water Protection</v>
          </cell>
          <cell r="I646">
            <v>0</v>
          </cell>
        </row>
        <row r="647">
          <cell r="A647" t="str">
            <v>5510 - 0004</v>
          </cell>
          <cell r="B647" t="str">
            <v>Advertising - Generic Regulations</v>
          </cell>
          <cell r="I647">
            <v>0</v>
          </cell>
          <cell r="J647" t="str">
            <v>Cr</v>
          </cell>
        </row>
        <row r="648">
          <cell r="A648" t="str">
            <v>5510 - 0009</v>
          </cell>
          <cell r="B648" t="str">
            <v>Advertising - McGeachie Conservation</v>
          </cell>
          <cell r="G648" t="str">
            <v/>
          </cell>
          <cell r="H648" t="str">
            <v/>
          </cell>
          <cell r="I648">
            <v>0</v>
          </cell>
        </row>
        <row r="649">
          <cell r="A649" t="str">
            <v>5515</v>
          </cell>
          <cell r="B649" t="str">
            <v>General Projects - Not Assigned to Departments</v>
          </cell>
          <cell r="I649">
            <v>0</v>
          </cell>
        </row>
        <row r="650">
          <cell r="A650" t="str">
            <v>5515 - 0001</v>
          </cell>
          <cell r="B650" t="str">
            <v>General Projects - Administration</v>
          </cell>
          <cell r="I650">
            <v>0</v>
          </cell>
          <cell r="J650" t="str">
            <v>Cr</v>
          </cell>
        </row>
        <row r="651">
          <cell r="A651" t="str">
            <v>5515 - 0002</v>
          </cell>
          <cell r="B651" t="str">
            <v>General Projects - Operations</v>
          </cell>
          <cell r="I651">
            <v>0</v>
          </cell>
        </row>
        <row r="652">
          <cell r="A652" t="str">
            <v>5515 - 0009</v>
          </cell>
          <cell r="B652" t="str">
            <v>General Projects - McGeachie Conservation</v>
          </cell>
          <cell r="I652">
            <v>0</v>
          </cell>
          <cell r="J652" t="str">
            <v>Cr</v>
          </cell>
        </row>
        <row r="653">
          <cell r="A653" t="str">
            <v>5515 - 0012</v>
          </cell>
          <cell r="B653" t="str">
            <v>General Projects - Special Projects - Other</v>
          </cell>
          <cell r="I653">
            <v>0</v>
          </cell>
        </row>
        <row r="654">
          <cell r="A654" t="str">
            <v>5515 - 0013</v>
          </cell>
          <cell r="B654" t="str">
            <v>General Projects - Risk Management Official</v>
          </cell>
          <cell r="G654" t="str">
            <v/>
          </cell>
          <cell r="H654" t="str">
            <v/>
          </cell>
          <cell r="I654">
            <v>0</v>
          </cell>
          <cell r="J654" t="str">
            <v>Cr</v>
          </cell>
        </row>
        <row r="655">
          <cell r="A655" t="str">
            <v>5520</v>
          </cell>
          <cell r="B655" t="str">
            <v>Travel &amp; Professional Development - Not Assigned to Departments</v>
          </cell>
          <cell r="I655">
            <v>0</v>
          </cell>
        </row>
        <row r="656">
          <cell r="A656" t="str">
            <v>5520 - 0001</v>
          </cell>
          <cell r="B656" t="str">
            <v>Travel &amp; Professional Development - Administration</v>
          </cell>
          <cell r="I656">
            <v>766.51</v>
          </cell>
          <cell r="J656">
            <v>766.51</v>
          </cell>
        </row>
        <row r="657">
          <cell r="A657" t="str">
            <v>5520 - 0002</v>
          </cell>
          <cell r="B657" t="str">
            <v>Travel &amp; Professional Development - Operations</v>
          </cell>
          <cell r="I657">
            <v>0</v>
          </cell>
          <cell r="J657" t="str">
            <v>Cr</v>
          </cell>
        </row>
        <row r="658">
          <cell r="A658" t="str">
            <v>5520 - 0003</v>
          </cell>
          <cell r="B658" t="str">
            <v>Travel &amp; Professional Development - Source Water Protection</v>
          </cell>
          <cell r="I658">
            <v>0</v>
          </cell>
        </row>
        <row r="659">
          <cell r="A659" t="str">
            <v>5520 - 0004</v>
          </cell>
          <cell r="B659" t="str">
            <v>Travel &amp; Professional Development - Generic Regulations</v>
          </cell>
          <cell r="I659">
            <v>5404.32</v>
          </cell>
          <cell r="J659" t="str">
            <v>Cr</v>
          </cell>
        </row>
        <row r="660">
          <cell r="A660" t="str">
            <v>5520 - 0012</v>
          </cell>
          <cell r="B660" t="str">
            <v>Travel &amp; Professional Development - Special Projects - Other</v>
          </cell>
          <cell r="G660" t="str">
            <v/>
          </cell>
          <cell r="H660" t="str">
            <v/>
          </cell>
          <cell r="I660">
            <v>0</v>
          </cell>
        </row>
        <row r="661">
          <cell r="A661" t="str">
            <v>5525</v>
          </cell>
          <cell r="B661" t="str">
            <v>Communication systems - Not Assigned to Departments</v>
          </cell>
          <cell r="I661">
            <v>0</v>
          </cell>
          <cell r="J661" t="str">
            <v>Cr</v>
          </cell>
        </row>
        <row r="662">
          <cell r="A662" t="str">
            <v>5525 - 0001</v>
          </cell>
          <cell r="B662" t="str">
            <v>Communication systems - Administration</v>
          </cell>
          <cell r="I662">
            <v>0</v>
          </cell>
        </row>
        <row r="663">
          <cell r="A663" t="str">
            <v>5525 - 0002</v>
          </cell>
          <cell r="B663" t="str">
            <v>Communication systems - Operations</v>
          </cell>
          <cell r="I663">
            <v>0</v>
          </cell>
          <cell r="J663" t="str">
            <v>Cr</v>
          </cell>
        </row>
        <row r="664">
          <cell r="A664" t="str">
            <v>5525 - 0003</v>
          </cell>
          <cell r="B664" t="str">
            <v>Communication systems - Source Water Protection</v>
          </cell>
          <cell r="G664" t="str">
            <v/>
          </cell>
          <cell r="H664" t="str">
            <v/>
          </cell>
          <cell r="I664">
            <v>0</v>
          </cell>
        </row>
        <row r="665">
          <cell r="A665" t="str">
            <v>5530</v>
          </cell>
          <cell r="B665" t="str">
            <v>Vehicle Rental - Not Assigned to Departments</v>
          </cell>
          <cell r="I665">
            <v>0</v>
          </cell>
          <cell r="J665" t="str">
            <v>Cr</v>
          </cell>
        </row>
        <row r="666">
          <cell r="A666" t="str">
            <v>5530 - 0001</v>
          </cell>
          <cell r="B666" t="str">
            <v>Vehicle Rental - Administration</v>
          </cell>
          <cell r="I666">
            <v>0</v>
          </cell>
        </row>
        <row r="667">
          <cell r="A667" t="str">
            <v>5530 - 0002</v>
          </cell>
          <cell r="B667" t="str">
            <v>Vehicle Rental - Operations</v>
          </cell>
          <cell r="I667">
            <v>0</v>
          </cell>
          <cell r="J667" t="str">
            <v>Cr</v>
          </cell>
        </row>
        <row r="668">
          <cell r="A668" t="str">
            <v>5530 - 0003</v>
          </cell>
          <cell r="B668" t="str">
            <v>Vehicle Rental - Source Water Protection</v>
          </cell>
          <cell r="I668">
            <v>0</v>
          </cell>
        </row>
        <row r="669">
          <cell r="A669" t="str">
            <v>5530 - 0004</v>
          </cell>
          <cell r="B669" t="str">
            <v>Vehicle Rental - Generic Regulations</v>
          </cell>
          <cell r="I669">
            <v>0</v>
          </cell>
          <cell r="J669" t="str">
            <v>Cr</v>
          </cell>
        </row>
        <row r="670">
          <cell r="A670" t="str">
            <v>5530 - 0005</v>
          </cell>
          <cell r="B670" t="str">
            <v>Vehicle Rental - Cordova Lake Dam</v>
          </cell>
          <cell r="I670">
            <v>0</v>
          </cell>
        </row>
        <row r="671">
          <cell r="A671" t="str">
            <v>5530 - 0006</v>
          </cell>
          <cell r="B671" t="str">
            <v>Vehicle Rental - Round Lake Dam</v>
          </cell>
          <cell r="I671">
            <v>0</v>
          </cell>
          <cell r="J671" t="str">
            <v>Cr</v>
          </cell>
        </row>
        <row r="672">
          <cell r="A672" t="str">
            <v>5530 - 0007</v>
          </cell>
          <cell r="B672" t="str">
            <v>Vehicle Rental - Kashabog Lake Dam</v>
          </cell>
          <cell r="I672">
            <v>0</v>
          </cell>
        </row>
        <row r="673">
          <cell r="A673" t="str">
            <v>5530 - 0008</v>
          </cell>
          <cell r="B673" t="str">
            <v>Vehicle Rental - Hydro Plant</v>
          </cell>
          <cell r="I673">
            <v>0</v>
          </cell>
        </row>
        <row r="674">
          <cell r="A674" t="str">
            <v>5530 - 0009</v>
          </cell>
          <cell r="B674" t="str">
            <v>Vehicle Rental - McGeachie Conservation</v>
          </cell>
          <cell r="I674">
            <v>0</v>
          </cell>
          <cell r="J674" t="str">
            <v>Cr</v>
          </cell>
        </row>
        <row r="675">
          <cell r="A675" t="str">
            <v>5530 - 0013</v>
          </cell>
          <cell r="B675" t="str">
            <v>Vehicle Rental - Risk Management Official</v>
          </cell>
          <cell r="G675" t="str">
            <v/>
          </cell>
          <cell r="H675" t="str">
            <v/>
          </cell>
          <cell r="I675">
            <v>0</v>
          </cell>
        </row>
        <row r="676">
          <cell r="A676" t="str">
            <v>5540</v>
          </cell>
          <cell r="B676" t="str">
            <v>Equipment Rental - Not Assigned to Departments</v>
          </cell>
          <cell r="I676">
            <v>0</v>
          </cell>
          <cell r="J676" t="str">
            <v>Cr</v>
          </cell>
        </row>
        <row r="677">
          <cell r="A677" t="str">
            <v>5540 - 0001</v>
          </cell>
          <cell r="B677" t="str">
            <v>Equipment Rental - Administration</v>
          </cell>
          <cell r="I677">
            <v>0</v>
          </cell>
        </row>
        <row r="678">
          <cell r="A678" t="str">
            <v>5540 - 0002</v>
          </cell>
          <cell r="B678" t="str">
            <v>Equipment Rental - Operations</v>
          </cell>
          <cell r="I678">
            <v>0</v>
          </cell>
          <cell r="J678" t="str">
            <v>Cr</v>
          </cell>
        </row>
        <row r="679">
          <cell r="A679" t="str">
            <v>5540 - 0004</v>
          </cell>
          <cell r="B679" t="str">
            <v>Equipment Rental - Generic Regulations</v>
          </cell>
          <cell r="I679">
            <v>0</v>
          </cell>
        </row>
        <row r="680">
          <cell r="A680" t="str">
            <v>5540 - 0005</v>
          </cell>
          <cell r="B680" t="str">
            <v>Equipment Rental - Cordova Lake Dam</v>
          </cell>
          <cell r="I680">
            <v>0</v>
          </cell>
          <cell r="J680" t="str">
            <v>Cr</v>
          </cell>
        </row>
        <row r="681">
          <cell r="A681" t="str">
            <v>5540 - 0006</v>
          </cell>
          <cell r="B681" t="str">
            <v>Equipment Rental - Round Lake Dam</v>
          </cell>
          <cell r="G681" t="str">
            <v/>
          </cell>
          <cell r="H681" t="str">
            <v/>
          </cell>
          <cell r="I681">
            <v>0</v>
          </cell>
        </row>
        <row r="682">
          <cell r="A682" t="str">
            <v>5550</v>
          </cell>
          <cell r="B682" t="str">
            <v>Repairs &amp; Maintenance - Not Assigned to Departments</v>
          </cell>
          <cell r="I682">
            <v>0</v>
          </cell>
          <cell r="J682" t="str">
            <v>Cr</v>
          </cell>
        </row>
        <row r="683">
          <cell r="A683" t="str">
            <v>5550 - 0001</v>
          </cell>
          <cell r="B683" t="str">
            <v>Repairs &amp; Maintenance - Administration</v>
          </cell>
          <cell r="I683">
            <v>5985.12</v>
          </cell>
        </row>
        <row r="684">
          <cell r="A684" t="str">
            <v>5550 - 0002</v>
          </cell>
          <cell r="B684" t="str">
            <v>Repairs &amp; Maintenance - Operations</v>
          </cell>
          <cell r="I684">
            <v>0</v>
          </cell>
          <cell r="J684" t="str">
            <v>Cr</v>
          </cell>
        </row>
        <row r="685">
          <cell r="A685" t="str">
            <v>5550 - 0005</v>
          </cell>
          <cell r="B685" t="str">
            <v>Repairs &amp; Maintenance - Cordova Lake Dam</v>
          </cell>
          <cell r="I685">
            <v>0</v>
          </cell>
        </row>
        <row r="686">
          <cell r="A686" t="str">
            <v>5550 - 0006</v>
          </cell>
          <cell r="B686" t="str">
            <v>Repairs &amp; Maintenance - Round Lake Dam</v>
          </cell>
          <cell r="I686">
            <v>0</v>
          </cell>
          <cell r="J686" t="str">
            <v>Cr</v>
          </cell>
        </row>
        <row r="687">
          <cell r="A687" t="str">
            <v>5550 - 0007</v>
          </cell>
          <cell r="B687" t="str">
            <v>Repairs &amp; Maintenance - Kashabog Lake Dam</v>
          </cell>
          <cell r="I687">
            <v>0</v>
          </cell>
        </row>
        <row r="688">
          <cell r="A688" t="str">
            <v>5550 - 0008</v>
          </cell>
          <cell r="B688" t="str">
            <v>Repairs &amp; Maintenance - Hydro Plant</v>
          </cell>
          <cell r="I688">
            <v>0</v>
          </cell>
          <cell r="J688" t="str">
            <v>Cr</v>
          </cell>
        </row>
        <row r="689">
          <cell r="A689" t="str">
            <v>5550 - 0009</v>
          </cell>
          <cell r="B689" t="str">
            <v>Repairs &amp; Maintenance - McGeachie Conservation</v>
          </cell>
          <cell r="G689" t="str">
            <v/>
          </cell>
          <cell r="H689" t="str">
            <v/>
          </cell>
          <cell r="I689">
            <v>32.54</v>
          </cell>
        </row>
        <row r="690">
          <cell r="A690" t="str">
            <v>5560</v>
          </cell>
          <cell r="B690" t="str">
            <v>Cleaning Supplies - Not Assigned to Departments</v>
          </cell>
          <cell r="I690">
            <v>0</v>
          </cell>
        </row>
        <row r="691">
          <cell r="A691" t="str">
            <v>5560 - 0001</v>
          </cell>
          <cell r="B691" t="str">
            <v>Cleaning Supplies - Administration</v>
          </cell>
          <cell r="I691">
            <v>0</v>
          </cell>
          <cell r="J691" t="str">
            <v>Cr</v>
          </cell>
        </row>
        <row r="692">
          <cell r="A692" t="str">
            <v>5560 - 0009</v>
          </cell>
          <cell r="B692" t="str">
            <v>Cleaning Supplies - McGeachie Conservation</v>
          </cell>
          <cell r="G692" t="str">
            <v/>
          </cell>
          <cell r="H692" t="str">
            <v/>
          </cell>
          <cell r="I692">
            <v>0</v>
          </cell>
        </row>
        <row r="693">
          <cell r="A693" t="str">
            <v>5565</v>
          </cell>
          <cell r="B693" t="str">
            <v>OBBN Regional Project - Not Assigned to Departments</v>
          </cell>
          <cell r="I693">
            <v>0</v>
          </cell>
          <cell r="J693" t="str">
            <v>Cr</v>
          </cell>
        </row>
        <row r="694">
          <cell r="A694" t="str">
            <v>5565 - 0001</v>
          </cell>
          <cell r="B694" t="str">
            <v>OBBN Regional Project - Administration</v>
          </cell>
          <cell r="G694" t="str">
            <v/>
          </cell>
          <cell r="H694" t="str">
            <v/>
          </cell>
          <cell r="I694">
            <v>0</v>
          </cell>
        </row>
        <row r="695">
          <cell r="A695" t="str">
            <v>5570</v>
          </cell>
          <cell r="B695" t="str">
            <v>Telephone - Not Assigned to Departments</v>
          </cell>
          <cell r="I695">
            <v>0</v>
          </cell>
          <cell r="J695" t="str">
            <v>Cr</v>
          </cell>
        </row>
        <row r="696">
          <cell r="A696" t="str">
            <v>5570 - 0001</v>
          </cell>
          <cell r="B696" t="str">
            <v>Telephone - Administration</v>
          </cell>
          <cell r="I696">
            <v>0</v>
          </cell>
        </row>
        <row r="697">
          <cell r="A697" t="str">
            <v>5570 - 0002</v>
          </cell>
          <cell r="B697" t="str">
            <v>Telephone - Operations</v>
          </cell>
          <cell r="I697">
            <v>8111.46</v>
          </cell>
          <cell r="J697">
            <v>8111.46</v>
          </cell>
        </row>
        <row r="698">
          <cell r="A698" t="str">
            <v>5570 - 0003</v>
          </cell>
          <cell r="B698" t="str">
            <v>Telephone - Source Water Protection</v>
          </cell>
          <cell r="I698">
            <v>0</v>
          </cell>
        </row>
        <row r="699">
          <cell r="A699" t="str">
            <v>5570 - 0004</v>
          </cell>
          <cell r="B699" t="str">
            <v>Telephone - Generic Regulations</v>
          </cell>
          <cell r="I699">
            <v>1300.8</v>
          </cell>
          <cell r="J699">
            <v>1300.8</v>
          </cell>
        </row>
        <row r="700">
          <cell r="A700" t="str">
            <v>5570 - 0009</v>
          </cell>
          <cell r="B700" t="str">
            <v>Telephone - McGeachie Conservation</v>
          </cell>
          <cell r="I700">
            <v>0</v>
          </cell>
        </row>
        <row r="701">
          <cell r="A701" t="str">
            <v>5570 - 0010</v>
          </cell>
          <cell r="B701" t="str">
            <v>Telephone - Crowe Bridge Area</v>
          </cell>
          <cell r="I701">
            <v>0</v>
          </cell>
          <cell r="J701" t="str">
            <v>Cr</v>
          </cell>
        </row>
        <row r="702">
          <cell r="A702" t="str">
            <v>5570 - 0013</v>
          </cell>
          <cell r="B702" t="str">
            <v>Telephone - Risk Management Official</v>
          </cell>
          <cell r="G702" t="str">
            <v/>
          </cell>
          <cell r="H702" t="str">
            <v/>
          </cell>
          <cell r="I702">
            <v>0</v>
          </cell>
        </row>
        <row r="703">
          <cell r="A703" t="str">
            <v>5575</v>
          </cell>
          <cell r="B703" t="str">
            <v>Cell Phones - Not Assigned to Departments</v>
          </cell>
          <cell r="I703">
            <v>0</v>
          </cell>
          <cell r="J703" t="str">
            <v>Cr</v>
          </cell>
        </row>
        <row r="704">
          <cell r="A704" t="str">
            <v>5575 - 0001</v>
          </cell>
          <cell r="B704" t="str">
            <v>Cell Phones - Administration</v>
          </cell>
          <cell r="I704">
            <v>0</v>
          </cell>
        </row>
        <row r="705">
          <cell r="A705" t="str">
            <v>5575 - 0002</v>
          </cell>
          <cell r="B705" t="str">
            <v>Cell Phones - Operations</v>
          </cell>
          <cell r="I705">
            <v>0</v>
          </cell>
          <cell r="J705" t="str">
            <v>Cr</v>
          </cell>
        </row>
        <row r="706">
          <cell r="A706" t="str">
            <v>5575 - 0003</v>
          </cell>
          <cell r="B706" t="str">
            <v>Cell Phones - Source Water Protection</v>
          </cell>
          <cell r="I706">
            <v>0</v>
          </cell>
        </row>
        <row r="707">
          <cell r="A707" t="str">
            <v>5575 - 0004</v>
          </cell>
          <cell r="B707" t="str">
            <v>Cell Phones - Generic Regulations</v>
          </cell>
          <cell r="I707">
            <v>0</v>
          </cell>
        </row>
        <row r="708">
          <cell r="A708" t="str">
            <v>5575 - 0012</v>
          </cell>
          <cell r="B708" t="str">
            <v>Cell Phones - Special Projects - Other</v>
          </cell>
          <cell r="G708" t="str">
            <v/>
          </cell>
          <cell r="H708" t="str">
            <v/>
          </cell>
          <cell r="I708">
            <v>0</v>
          </cell>
          <cell r="J708" t="str">
            <v>Cr</v>
          </cell>
        </row>
        <row r="709">
          <cell r="A709" t="str">
            <v>5578</v>
          </cell>
          <cell r="B709" t="str">
            <v>Internet Expense - Not Assigned to Departments</v>
          </cell>
          <cell r="I709">
            <v>0</v>
          </cell>
        </row>
        <row r="710">
          <cell r="A710" t="str">
            <v>5578 - 0001</v>
          </cell>
          <cell r="B710" t="str">
            <v>Internet Expense - Administration</v>
          </cell>
          <cell r="G710" t="str">
            <v/>
          </cell>
          <cell r="H710" t="str">
            <v/>
          </cell>
          <cell r="I710">
            <v>0</v>
          </cell>
          <cell r="J710" t="str">
            <v>Cr</v>
          </cell>
        </row>
        <row r="711">
          <cell r="A711" t="str">
            <v>5580</v>
          </cell>
          <cell r="B711" t="str">
            <v>Insurance - Not Assigned to Departments</v>
          </cell>
          <cell r="I711">
            <v>0</v>
          </cell>
          <cell r="L711" t="str">
            <v>Ins Budget</v>
          </cell>
        </row>
        <row r="712">
          <cell r="A712" t="str">
            <v>5580 - 0001</v>
          </cell>
          <cell r="B712" t="str">
            <v>Insurance - Administration</v>
          </cell>
          <cell r="I712">
            <v>47641.14</v>
          </cell>
          <cell r="L712">
            <v>59899.049999999996</v>
          </cell>
        </row>
        <row r="713">
          <cell r="A713" t="str">
            <v>5580 - 0003</v>
          </cell>
          <cell r="B713" t="str">
            <v>Insurance - Source Water Protection</v>
          </cell>
          <cell r="I713">
            <v>0</v>
          </cell>
          <cell r="J713" t="str">
            <v>Cr</v>
          </cell>
          <cell r="K713" t="str">
            <v>Water</v>
          </cell>
          <cell r="L713">
            <v>56098.77</v>
          </cell>
        </row>
        <row r="714">
          <cell r="A714" t="str">
            <v>5580 - 0004</v>
          </cell>
          <cell r="B714" t="str">
            <v>Insurance - Generic Regulations</v>
          </cell>
          <cell r="I714">
            <v>838.8</v>
          </cell>
          <cell r="K714" t="str">
            <v>Lands</v>
          </cell>
          <cell r="L714">
            <v>2812.57</v>
          </cell>
        </row>
        <row r="715">
          <cell r="A715" t="str">
            <v>5580 - 0010</v>
          </cell>
          <cell r="B715" t="str">
            <v>Insurance - Crowe Bridge Area</v>
          </cell>
          <cell r="I715">
            <v>0</v>
          </cell>
          <cell r="J715" t="str">
            <v>Cr</v>
          </cell>
          <cell r="K715" t="str">
            <v>Regs</v>
          </cell>
          <cell r="L715">
            <v>987.71</v>
          </cell>
        </row>
        <row r="716">
          <cell r="A716" t="str">
            <v>5580 - 0011</v>
          </cell>
          <cell r="B716" t="str">
            <v>Insurance - Lands</v>
          </cell>
          <cell r="G716" t="str">
            <v/>
          </cell>
          <cell r="H716" t="str">
            <v/>
          </cell>
          <cell r="I716">
            <v>2388.54</v>
          </cell>
          <cell r="L716">
            <v>59899.049999999996</v>
          </cell>
        </row>
        <row r="717">
          <cell r="A717" t="str">
            <v>5590</v>
          </cell>
          <cell r="B717" t="str">
            <v>Utilities - Not Assigned to Departments</v>
          </cell>
          <cell r="I717">
            <v>0</v>
          </cell>
          <cell r="J717" t="str">
            <v>Cr</v>
          </cell>
        </row>
        <row r="718">
          <cell r="A718" t="str">
            <v>5590 - 0001</v>
          </cell>
          <cell r="B718" t="str">
            <v>Utilities - Administration</v>
          </cell>
          <cell r="I718">
            <v>0</v>
          </cell>
        </row>
        <row r="719">
          <cell r="A719" t="str">
            <v>5590 - 0002</v>
          </cell>
          <cell r="B719" t="str">
            <v>Utilities - Operations</v>
          </cell>
          <cell r="I719">
            <v>14329.7</v>
          </cell>
          <cell r="J719">
            <v>14329.7</v>
          </cell>
        </row>
        <row r="720">
          <cell r="A720" t="str">
            <v>5590 - 0005</v>
          </cell>
          <cell r="B720" t="str">
            <v>Utilities - Cordova Lake Dam</v>
          </cell>
          <cell r="I720">
            <v>0</v>
          </cell>
        </row>
        <row r="721">
          <cell r="A721" t="str">
            <v>5590 - 0006</v>
          </cell>
          <cell r="B721" t="str">
            <v>Utilities - Round Lake Dam</v>
          </cell>
          <cell r="I721">
            <v>0</v>
          </cell>
          <cell r="J721" t="str">
            <v>Cr</v>
          </cell>
        </row>
        <row r="722">
          <cell r="A722" t="str">
            <v>5590 - 0007</v>
          </cell>
          <cell r="B722" t="str">
            <v>Utilities - Kashabog Lake Dam</v>
          </cell>
          <cell r="I722">
            <v>0</v>
          </cell>
        </row>
        <row r="723">
          <cell r="A723" t="str">
            <v>5590 - 0009</v>
          </cell>
          <cell r="B723" t="str">
            <v>Utilities - McGeachie Conservation</v>
          </cell>
          <cell r="I723">
            <v>0</v>
          </cell>
          <cell r="J723" t="str">
            <v>Cr</v>
          </cell>
        </row>
        <row r="724">
          <cell r="A724" t="str">
            <v>5590 - 0010</v>
          </cell>
          <cell r="B724" t="str">
            <v>Utilities - Crowe Bridge Area</v>
          </cell>
          <cell r="G724" t="str">
            <v/>
          </cell>
          <cell r="H724" t="str">
            <v/>
          </cell>
          <cell r="I724">
            <v>0</v>
          </cell>
        </row>
        <row r="725">
          <cell r="A725" t="str">
            <v>5600</v>
          </cell>
          <cell r="B725" t="str">
            <v>Property Taxes - Not Assigned to Departments</v>
          </cell>
          <cell r="I725">
            <v>0</v>
          </cell>
          <cell r="J725" t="str">
            <v>Cr</v>
          </cell>
        </row>
        <row r="726">
          <cell r="A726" t="str">
            <v>5600 - 0001</v>
          </cell>
          <cell r="B726" t="str">
            <v>Property Taxes - Administration</v>
          </cell>
          <cell r="I726">
            <v>0</v>
          </cell>
        </row>
        <row r="727">
          <cell r="A727" t="str">
            <v>5600 - 0002</v>
          </cell>
          <cell r="B727" t="str">
            <v>Property Taxes - Operations</v>
          </cell>
          <cell r="I727">
            <v>5529.03</v>
          </cell>
          <cell r="J727">
            <v>5529.03</v>
          </cell>
        </row>
        <row r="728">
          <cell r="A728" t="str">
            <v>5600 - 0003</v>
          </cell>
          <cell r="B728" t="str">
            <v>Property Taxes - Source Water Protection</v>
          </cell>
          <cell r="I728">
            <v>0</v>
          </cell>
        </row>
        <row r="729">
          <cell r="A729" t="str">
            <v>5600 - 0004</v>
          </cell>
          <cell r="B729" t="str">
            <v>Property Taxes - Generic Regulations</v>
          </cell>
          <cell r="I729">
            <v>0</v>
          </cell>
          <cell r="J729" t="str">
            <v>Cr</v>
          </cell>
        </row>
        <row r="730">
          <cell r="A730" t="str">
            <v>5600 - 0005</v>
          </cell>
          <cell r="B730" t="str">
            <v>Property Taxes - Cordova Lake Dam</v>
          </cell>
          <cell r="I730">
            <v>0</v>
          </cell>
        </row>
        <row r="731">
          <cell r="A731" t="str">
            <v>5600 - 0006</v>
          </cell>
          <cell r="B731" t="str">
            <v>Property Taxes - Round Lake Dam</v>
          </cell>
          <cell r="I731">
            <v>0</v>
          </cell>
          <cell r="J731" t="str">
            <v>Cr</v>
          </cell>
        </row>
        <row r="732">
          <cell r="A732" t="str">
            <v>5600 - 0007</v>
          </cell>
          <cell r="B732" t="str">
            <v>Property Taxes - Kashabog Lake Dam</v>
          </cell>
          <cell r="I732">
            <v>0</v>
          </cell>
        </row>
        <row r="733">
          <cell r="A733" t="str">
            <v>5600 - 0008</v>
          </cell>
          <cell r="B733" t="str">
            <v>Property Taxes - Hydro Plant</v>
          </cell>
          <cell r="I733">
            <v>0</v>
          </cell>
          <cell r="J733" t="str">
            <v>Cr</v>
          </cell>
        </row>
        <row r="734">
          <cell r="A734" t="str">
            <v>5600 - 0009</v>
          </cell>
          <cell r="B734" t="str">
            <v>Property Taxes - McGeachie Conservation</v>
          </cell>
          <cell r="I734">
            <v>0</v>
          </cell>
        </row>
        <row r="735">
          <cell r="A735" t="str">
            <v>5600 - 0010</v>
          </cell>
          <cell r="B735" t="str">
            <v>Property Taxes - Crowe Bridge Area</v>
          </cell>
          <cell r="I735">
            <v>0</v>
          </cell>
          <cell r="J735" t="str">
            <v>Cr</v>
          </cell>
        </row>
        <row r="736">
          <cell r="A736" t="str">
            <v>5600 - 0011</v>
          </cell>
          <cell r="B736" t="str">
            <v>Property Taxes - Lands</v>
          </cell>
          <cell r="I736">
            <v>4195.87</v>
          </cell>
          <cell r="J736">
            <v>4195.87</v>
          </cell>
        </row>
        <row r="737">
          <cell r="A737" t="str">
            <v>5600 - 0012</v>
          </cell>
          <cell r="B737" t="str">
            <v>Property Taxes - Special Projects - Other</v>
          </cell>
          <cell r="G737" t="str">
            <v/>
          </cell>
          <cell r="H737" t="str">
            <v/>
          </cell>
          <cell r="I737">
            <v>0</v>
          </cell>
        </row>
        <row r="738">
          <cell r="A738" t="str">
            <v>5620</v>
          </cell>
          <cell r="B738" t="str">
            <v>Gauge Operations General - Not Assigned to Departments</v>
          </cell>
          <cell r="I738">
            <v>0</v>
          </cell>
          <cell r="J738" t="str">
            <v>Cr</v>
          </cell>
        </row>
        <row r="739">
          <cell r="A739" t="str">
            <v>5620 - 0002</v>
          </cell>
          <cell r="B739" t="str">
            <v>Gauge Operations General - Operations</v>
          </cell>
          <cell r="G739" t="str">
            <v/>
          </cell>
          <cell r="H739" t="str">
            <v/>
          </cell>
          <cell r="I739">
            <v>0</v>
          </cell>
        </row>
        <row r="740">
          <cell r="A740" t="str">
            <v>5640</v>
          </cell>
          <cell r="B740" t="str">
            <v>Capital Expenses - Not Assigned to Departments</v>
          </cell>
          <cell r="I740">
            <v>0</v>
          </cell>
          <cell r="J740" t="str">
            <v>Cr</v>
          </cell>
        </row>
        <row r="741">
          <cell r="A741" t="str">
            <v>5640 - 0001</v>
          </cell>
          <cell r="B741" t="str">
            <v>Capital Expenses - Administration</v>
          </cell>
          <cell r="I741">
            <v>0</v>
          </cell>
        </row>
        <row r="742">
          <cell r="A742" t="str">
            <v>5640 - 0002</v>
          </cell>
          <cell r="B742" t="str">
            <v>Capital Expenses - Operations</v>
          </cell>
          <cell r="I742">
            <v>966.72</v>
          </cell>
        </row>
        <row r="743">
          <cell r="A743" t="str">
            <v>5640 - 0009</v>
          </cell>
          <cell r="B743" t="str">
            <v>Capital Expenses - McGeachie Conservation</v>
          </cell>
          <cell r="I743">
            <v>0</v>
          </cell>
          <cell r="J743" t="str">
            <v>Cr</v>
          </cell>
        </row>
        <row r="744">
          <cell r="A744" t="str">
            <v>5640 - 0010</v>
          </cell>
          <cell r="B744" t="str">
            <v>Capital Expenses - Crowe Bridge Area</v>
          </cell>
          <cell r="I744">
            <v>0</v>
          </cell>
        </row>
        <row r="745">
          <cell r="A745" t="str">
            <v>5640 - 0011</v>
          </cell>
          <cell r="B745" t="str">
            <v>Capital Expenses - Lands</v>
          </cell>
          <cell r="G745" t="str">
            <v/>
          </cell>
          <cell r="H745" t="str">
            <v/>
          </cell>
          <cell r="I745">
            <v>0</v>
          </cell>
          <cell r="J745" t="str">
            <v>Cr</v>
          </cell>
        </row>
        <row r="746">
          <cell r="A746" t="str">
            <v>5680</v>
          </cell>
          <cell r="B746" t="str">
            <v>Dam operations - Not Assigned to Departments</v>
          </cell>
          <cell r="I746">
            <v>0</v>
          </cell>
        </row>
        <row r="747">
          <cell r="A747" t="str">
            <v>5680 - 0002</v>
          </cell>
          <cell r="B747" t="str">
            <v>Dam operations - Operations</v>
          </cell>
          <cell r="I747">
            <v>11745.12</v>
          </cell>
          <cell r="J747">
            <v>11745.12</v>
          </cell>
        </row>
        <row r="748">
          <cell r="A748" t="str">
            <v>5680 - 0005</v>
          </cell>
          <cell r="B748" t="str">
            <v>Dam operations - Cordova Lake Dam</v>
          </cell>
          <cell r="I748">
            <v>0</v>
          </cell>
          <cell r="J748" t="str">
            <v>Cr</v>
          </cell>
        </row>
        <row r="749">
          <cell r="A749" t="str">
            <v>5680 - 0006</v>
          </cell>
          <cell r="B749" t="str">
            <v>Dam operations - Round Lake Dam</v>
          </cell>
          <cell r="I749">
            <v>0</v>
          </cell>
        </row>
        <row r="750">
          <cell r="A750" t="str">
            <v>5680 - 0007</v>
          </cell>
          <cell r="B750" t="str">
            <v>Dam operations - Kashabog Lake Dam</v>
          </cell>
          <cell r="I750">
            <v>0</v>
          </cell>
          <cell r="J750" t="str">
            <v>Cr</v>
          </cell>
        </row>
        <row r="751">
          <cell r="A751" t="str">
            <v>5680 - 0011</v>
          </cell>
          <cell r="B751" t="str">
            <v>Dam operations - Lands</v>
          </cell>
          <cell r="G751" t="str">
            <v/>
          </cell>
          <cell r="H751" t="str">
            <v/>
          </cell>
          <cell r="I751">
            <v>0</v>
          </cell>
        </row>
        <row r="752">
          <cell r="A752" t="str">
            <v>5690</v>
          </cell>
          <cell r="B752" t="str">
            <v>Conservation area expense - Not Assigned to Departments</v>
          </cell>
          <cell r="I752">
            <v>0</v>
          </cell>
        </row>
        <row r="753">
          <cell r="A753" t="str">
            <v>5690 - 0001</v>
          </cell>
          <cell r="B753" t="str">
            <v>Conservation area expense - Administration</v>
          </cell>
          <cell r="I753">
            <v>0</v>
          </cell>
          <cell r="J753" t="str">
            <v>Cr</v>
          </cell>
        </row>
        <row r="754">
          <cell r="A754" t="str">
            <v>5690 - 0002</v>
          </cell>
          <cell r="B754" t="str">
            <v>Conservation area expense - Operations</v>
          </cell>
          <cell r="I754">
            <v>0</v>
          </cell>
        </row>
        <row r="755">
          <cell r="A755" t="str">
            <v>5690 - 0009</v>
          </cell>
          <cell r="B755" t="str">
            <v>Conservation area expense - McGeachie Conservation</v>
          </cell>
          <cell r="I755">
            <v>0</v>
          </cell>
          <cell r="J755" t="str">
            <v>Cr</v>
          </cell>
        </row>
        <row r="756">
          <cell r="A756" t="str">
            <v>5690 - 0010</v>
          </cell>
          <cell r="B756" t="str">
            <v>Conservation area expense - Crowe Bridge Area</v>
          </cell>
          <cell r="I756">
            <v>0</v>
          </cell>
        </row>
        <row r="757">
          <cell r="A757" t="str">
            <v>5690 - 0011</v>
          </cell>
          <cell r="B757" t="str">
            <v>Conservation area expense - Lands</v>
          </cell>
          <cell r="G757" t="str">
            <v/>
          </cell>
          <cell r="H757" t="str">
            <v/>
          </cell>
          <cell r="I757">
            <v>0</v>
          </cell>
        </row>
        <row r="758">
          <cell r="A758" t="str">
            <v>5700</v>
          </cell>
          <cell r="B758" t="str">
            <v>General Expense - Other - Not Assigned to Departments</v>
          </cell>
          <cell r="I758">
            <v>0</v>
          </cell>
          <cell r="J758" t="str">
            <v>Cr</v>
          </cell>
        </row>
        <row r="759">
          <cell r="A759" t="str">
            <v>5700 - 0001</v>
          </cell>
          <cell r="B759" t="str">
            <v>General Expense - Other - Administration</v>
          </cell>
          <cell r="I759">
            <v>1561.65</v>
          </cell>
        </row>
        <row r="760">
          <cell r="A760" t="str">
            <v>5700 - 0002</v>
          </cell>
          <cell r="B760" t="str">
            <v>General Expense - Other - Operations</v>
          </cell>
          <cell r="I760">
            <v>0</v>
          </cell>
          <cell r="J760" t="str">
            <v>Cr</v>
          </cell>
        </row>
        <row r="761">
          <cell r="A761" t="str">
            <v>5700 - 0003</v>
          </cell>
          <cell r="B761" t="str">
            <v>General Expense - Other - Source Water Protection</v>
          </cell>
          <cell r="I761">
            <v>0</v>
          </cell>
        </row>
        <row r="762">
          <cell r="A762" t="str">
            <v>5700 - 0004</v>
          </cell>
          <cell r="B762" t="str">
            <v>General Expense - Other - Generic Regulations</v>
          </cell>
          <cell r="I762">
            <v>0</v>
          </cell>
        </row>
        <row r="763">
          <cell r="A763" t="str">
            <v>5700 - 0005</v>
          </cell>
          <cell r="B763" t="str">
            <v>General Expense - Other - Cordova Lake Dam</v>
          </cell>
          <cell r="I763">
            <v>0</v>
          </cell>
          <cell r="J763" t="str">
            <v>Cr</v>
          </cell>
        </row>
        <row r="764">
          <cell r="A764" t="str">
            <v>5700 - 0006</v>
          </cell>
          <cell r="B764" t="str">
            <v>General Expense - Other - Round Lake Dam</v>
          </cell>
          <cell r="I764">
            <v>0</v>
          </cell>
        </row>
        <row r="765">
          <cell r="A765" t="str">
            <v>5700 - 0007</v>
          </cell>
          <cell r="B765" t="str">
            <v>General Expense - Other - Kashabog Lake Dam</v>
          </cell>
          <cell r="I765">
            <v>0</v>
          </cell>
          <cell r="J765" t="str">
            <v>Cr</v>
          </cell>
        </row>
        <row r="766">
          <cell r="A766" t="str">
            <v>5700 - 0008</v>
          </cell>
          <cell r="B766" t="str">
            <v>General Expense - Other - Hydro Plant</v>
          </cell>
          <cell r="I766">
            <v>0</v>
          </cell>
        </row>
        <row r="767">
          <cell r="A767" t="str">
            <v>5700 - 0009</v>
          </cell>
          <cell r="B767" t="str">
            <v>General Expense - Other - McGeachie Conservation</v>
          </cell>
          <cell r="I767">
            <v>4639.01</v>
          </cell>
          <cell r="J767">
            <v>4639.01</v>
          </cell>
        </row>
        <row r="768">
          <cell r="A768" t="str">
            <v>5700 - 0010</v>
          </cell>
          <cell r="B768" t="str">
            <v>General Expense - Other - Crowe Bridge Area</v>
          </cell>
          <cell r="I768">
            <v>0</v>
          </cell>
          <cell r="J768" t="str">
            <v>Cr</v>
          </cell>
        </row>
        <row r="769">
          <cell r="A769" t="str">
            <v>5700 - 0011</v>
          </cell>
          <cell r="B769" t="str">
            <v>General Expense - Other - Lands</v>
          </cell>
          <cell r="I769">
            <v>0</v>
          </cell>
        </row>
        <row r="770">
          <cell r="A770" t="str">
            <v>5700 - 0012</v>
          </cell>
          <cell r="B770" t="str">
            <v>General Expense - Other - Special Projects - Other</v>
          </cell>
          <cell r="G770" t="str">
            <v/>
          </cell>
          <cell r="H770" t="str">
            <v/>
          </cell>
          <cell r="I770">
            <v>0</v>
          </cell>
          <cell r="J770" t="str">
            <v>Cr</v>
          </cell>
        </row>
        <row r="771">
          <cell r="A771" t="str">
            <v>5702</v>
          </cell>
          <cell r="B771" t="str">
            <v>PGMN Wells Expenses - Not Assigned to Departments</v>
          </cell>
          <cell r="I771">
            <v>0</v>
          </cell>
        </row>
        <row r="772">
          <cell r="A772" t="str">
            <v>5702 - 0001</v>
          </cell>
          <cell r="B772" t="str">
            <v>PGMN Wells Expenses - Administration</v>
          </cell>
          <cell r="I772">
            <v>0</v>
          </cell>
        </row>
        <row r="773">
          <cell r="A773" t="str">
            <v>5702 - 0002</v>
          </cell>
          <cell r="B773" t="str">
            <v>PGMN Wells Expenses - Operations</v>
          </cell>
          <cell r="I773">
            <v>0</v>
          </cell>
          <cell r="J773" t="str">
            <v>Cr</v>
          </cell>
        </row>
        <row r="774">
          <cell r="A774" t="str">
            <v>5702 - 0003</v>
          </cell>
          <cell r="B774" t="str">
            <v>PGMN Wells Expenses - Source Water Protection</v>
          </cell>
          <cell r="I774">
            <v>0</v>
          </cell>
        </row>
        <row r="775">
          <cell r="A775" t="str">
            <v>5702 - 0012</v>
          </cell>
          <cell r="B775" t="str">
            <v>PGMN Wells Expenses - Special Projects - Other</v>
          </cell>
          <cell r="G775" t="str">
            <v/>
          </cell>
          <cell r="H775" t="str">
            <v/>
          </cell>
          <cell r="I775">
            <v>0</v>
          </cell>
          <cell r="J775" t="str">
            <v>Cr</v>
          </cell>
        </row>
        <row r="776">
          <cell r="A776" t="str">
            <v>5705</v>
          </cell>
          <cell r="B776" t="str">
            <v>Benthics Summer Program - Not Assigned to Departments</v>
          </cell>
          <cell r="I776">
            <v>0</v>
          </cell>
        </row>
        <row r="777">
          <cell r="A777" t="str">
            <v>5705 - 0001</v>
          </cell>
          <cell r="B777" t="str">
            <v>Benthics Summer Program - Administration</v>
          </cell>
          <cell r="I777">
            <v>0</v>
          </cell>
        </row>
        <row r="778">
          <cell r="A778" t="str">
            <v>5705 - 0002</v>
          </cell>
          <cell r="B778" t="str">
            <v>Benthics Summer Program - Operations</v>
          </cell>
          <cell r="I778">
            <v>0</v>
          </cell>
          <cell r="J778" t="str">
            <v>Cr</v>
          </cell>
        </row>
        <row r="779">
          <cell r="A779" t="str">
            <v>5705 - 0003</v>
          </cell>
          <cell r="B779" t="str">
            <v>Benthics Summer Program - Source Water Protection</v>
          </cell>
          <cell r="I779">
            <v>0</v>
          </cell>
        </row>
        <row r="780">
          <cell r="A780" t="str">
            <v>5705 - 0012</v>
          </cell>
          <cell r="B780" t="str">
            <v>Benthics Summer Program - Special Projects - Other</v>
          </cell>
          <cell r="G780" t="str">
            <v/>
          </cell>
          <cell r="H780" t="str">
            <v/>
          </cell>
          <cell r="I780">
            <v>179.32</v>
          </cell>
          <cell r="J780">
            <v>179.32</v>
          </cell>
        </row>
        <row r="781">
          <cell r="A781" t="str">
            <v>5707</v>
          </cell>
          <cell r="B781" t="str">
            <v>TD Friends of the Environment Grant - Not Assigned to Departments</v>
          </cell>
          <cell r="I781">
            <v>0</v>
          </cell>
        </row>
        <row r="782">
          <cell r="A782" t="str">
            <v>5707 - 0001</v>
          </cell>
          <cell r="B782" t="str">
            <v>TD Friends of the Environment Grant - Administration</v>
          </cell>
          <cell r="I782">
            <v>0</v>
          </cell>
        </row>
        <row r="783">
          <cell r="A783" t="str">
            <v>5707 - 0009</v>
          </cell>
          <cell r="B783" t="str">
            <v>TD Friends of the Environment Grant - McGeachie Conservation</v>
          </cell>
          <cell r="G783" t="str">
            <v/>
          </cell>
          <cell r="H783" t="str">
            <v/>
          </cell>
          <cell r="I783">
            <v>0</v>
          </cell>
          <cell r="J783" t="str">
            <v>Cr</v>
          </cell>
        </row>
        <row r="784">
          <cell r="A784" t="str">
            <v>5708</v>
          </cell>
          <cell r="B784" t="str">
            <v>Shell Canada - Fuelling Change - Not Assigned to Departments</v>
          </cell>
          <cell r="I784">
            <v>0</v>
          </cell>
        </row>
        <row r="785">
          <cell r="A785" t="str">
            <v>5708 - 0001</v>
          </cell>
          <cell r="B785" t="str">
            <v>Shell Canada - Fuelling Change - Administration</v>
          </cell>
          <cell r="I785">
            <v>0</v>
          </cell>
          <cell r="J785" t="str">
            <v>Cr</v>
          </cell>
        </row>
        <row r="786">
          <cell r="A786" t="str">
            <v>5708 - 0009</v>
          </cell>
          <cell r="B786" t="str">
            <v>Shell Canada - Fuelling Change - McGeachie Conservation</v>
          </cell>
          <cell r="I786">
            <v>0</v>
          </cell>
        </row>
        <row r="787">
          <cell r="A787" t="str">
            <v>5708 - 0012</v>
          </cell>
          <cell r="B787" t="str">
            <v>Shell Canada - Fuelling Change - Special Projects - Other</v>
          </cell>
          <cell r="G787" t="str">
            <v/>
          </cell>
          <cell r="H787" t="str">
            <v/>
          </cell>
          <cell r="I787">
            <v>0</v>
          </cell>
        </row>
        <row r="788">
          <cell r="A788" t="str">
            <v>5710</v>
          </cell>
          <cell r="B788" t="str">
            <v>Generic Regulations Expense - Not Assigned to Departments</v>
          </cell>
          <cell r="I788">
            <v>0</v>
          </cell>
          <cell r="J788" t="str">
            <v>Cr</v>
          </cell>
        </row>
        <row r="789">
          <cell r="A789" t="str">
            <v>5710 - 0004</v>
          </cell>
          <cell r="B789" t="str">
            <v>Generic Regulations Expense - Generic Regulations</v>
          </cell>
          <cell r="G789" t="str">
            <v/>
          </cell>
          <cell r="H789" t="str">
            <v/>
          </cell>
          <cell r="I789">
            <v>975.56</v>
          </cell>
          <cell r="J789">
            <v>975.56</v>
          </cell>
        </row>
        <row r="790">
          <cell r="A790" t="str">
            <v>5715</v>
          </cell>
          <cell r="B790" t="str">
            <v>Risk Management Services - Not Assigned to Departments</v>
          </cell>
          <cell r="I790">
            <v>0</v>
          </cell>
          <cell r="J790" t="str">
            <v>Cr</v>
          </cell>
        </row>
        <row r="791">
          <cell r="A791" t="str">
            <v>5715 - 0001</v>
          </cell>
          <cell r="B791" t="str">
            <v>Risk Management Services - Administration</v>
          </cell>
          <cell r="I791">
            <v>0</v>
          </cell>
        </row>
        <row r="792">
          <cell r="A792" t="str">
            <v>5715 - 0003</v>
          </cell>
          <cell r="B792" t="str">
            <v>Risk Management Services - Source Water Protection</v>
          </cell>
          <cell r="I792">
            <v>0</v>
          </cell>
        </row>
        <row r="793">
          <cell r="A793" t="str">
            <v>5715 - 0013</v>
          </cell>
          <cell r="B793" t="str">
            <v>Risk Management Services - Risk Management Official</v>
          </cell>
          <cell r="G793" t="str">
            <v/>
          </cell>
          <cell r="H793" t="str">
            <v/>
          </cell>
          <cell r="I793">
            <v>0</v>
          </cell>
          <cell r="J793" t="str">
            <v>Cr</v>
          </cell>
        </row>
        <row r="794">
          <cell r="A794" t="str">
            <v>5718</v>
          </cell>
          <cell r="B794" t="str">
            <v>Health Care Spending Account - Not Assigned to Departments</v>
          </cell>
          <cell r="I794">
            <v>0</v>
          </cell>
        </row>
        <row r="795">
          <cell r="A795" t="str">
            <v>5718 - 0001</v>
          </cell>
          <cell r="B795" t="str">
            <v>Health Care Spending Account - Administration</v>
          </cell>
          <cell r="I795">
            <v>0</v>
          </cell>
          <cell r="J795" t="str">
            <v>Cr</v>
          </cell>
        </row>
        <row r="796">
          <cell r="A796" t="str">
            <v>5718 - 0002</v>
          </cell>
          <cell r="B796" t="str">
            <v>Health Care Spending Account - Operations</v>
          </cell>
          <cell r="I796">
            <v>0</v>
          </cell>
        </row>
        <row r="797">
          <cell r="A797" t="str">
            <v>5718 - 0003</v>
          </cell>
          <cell r="B797" t="str">
            <v>Health Care Spending Account - Source Water Protection</v>
          </cell>
          <cell r="I797">
            <v>0</v>
          </cell>
        </row>
        <row r="798">
          <cell r="A798" t="str">
            <v>5718 - 0004</v>
          </cell>
          <cell r="B798" t="str">
            <v>Health Care Spending Account - Generic Regulations</v>
          </cell>
          <cell r="I798">
            <v>0</v>
          </cell>
          <cell r="J798" t="str">
            <v>Cr</v>
          </cell>
        </row>
        <row r="799">
          <cell r="A799" t="str">
            <v>5718 - 0005</v>
          </cell>
          <cell r="B799" t="str">
            <v>Health Care Spending Account - Cordova Lake Dam</v>
          </cell>
          <cell r="I799">
            <v>0</v>
          </cell>
        </row>
        <row r="800">
          <cell r="A800" t="str">
            <v>5718 - 0006</v>
          </cell>
          <cell r="B800" t="str">
            <v>Health Care Spending Account - Round Lake Dam</v>
          </cell>
          <cell r="I800">
            <v>0</v>
          </cell>
          <cell r="J800" t="str">
            <v>Cr</v>
          </cell>
        </row>
        <row r="801">
          <cell r="A801" t="str">
            <v>5718 - 0007</v>
          </cell>
          <cell r="B801" t="str">
            <v>Health Care Spending Account - Kashabog Lake Dam</v>
          </cell>
          <cell r="I801">
            <v>0</v>
          </cell>
        </row>
        <row r="802">
          <cell r="A802" t="str">
            <v>5718 - 0008</v>
          </cell>
          <cell r="B802" t="str">
            <v>Health Care Spending Account - Hydro Plant</v>
          </cell>
          <cell r="I802">
            <v>0</v>
          </cell>
        </row>
        <row r="803">
          <cell r="A803" t="str">
            <v>5718 - 0009</v>
          </cell>
          <cell r="B803" t="str">
            <v>Health Care Spending Account - McGeachie Conservation</v>
          </cell>
          <cell r="I803">
            <v>0</v>
          </cell>
          <cell r="J803" t="str">
            <v>Cr</v>
          </cell>
        </row>
        <row r="804">
          <cell r="A804" t="str">
            <v>5718 - 0010</v>
          </cell>
          <cell r="B804" t="str">
            <v>Health Care Spending Account - Crowe Bridge Area</v>
          </cell>
          <cell r="I804">
            <v>0</v>
          </cell>
        </row>
        <row r="805">
          <cell r="A805" t="str">
            <v>5718 - 0011</v>
          </cell>
          <cell r="B805" t="str">
            <v>Health Care Spending Account - Lands</v>
          </cell>
          <cell r="I805">
            <v>0</v>
          </cell>
          <cell r="J805" t="str">
            <v>Cr</v>
          </cell>
        </row>
        <row r="806">
          <cell r="A806" t="str">
            <v>5718 - 0012</v>
          </cell>
          <cell r="B806" t="str">
            <v>Health Care Spending Account - Special Projects - Other</v>
          </cell>
          <cell r="I806">
            <v>0</v>
          </cell>
        </row>
        <row r="807">
          <cell r="A807" t="str">
            <v>5718 - 0013</v>
          </cell>
          <cell r="B807" t="str">
            <v>Health Care Spending Account - Risk Management Official</v>
          </cell>
          <cell r="I807">
            <v>0</v>
          </cell>
        </row>
        <row r="808">
          <cell r="A808" t="str">
            <v>5718 - 0014</v>
          </cell>
          <cell r="B808" t="str">
            <v>Health Care Spending Account - Lower Trent Job Share</v>
          </cell>
          <cell r="G808" t="str">
            <v/>
          </cell>
          <cell r="H808" t="str">
            <v/>
          </cell>
          <cell r="I808">
            <v>0</v>
          </cell>
          <cell r="J808" t="str">
            <v>Cr</v>
          </cell>
        </row>
        <row r="809">
          <cell r="A809" t="str">
            <v>5720</v>
          </cell>
          <cell r="B809" t="str">
            <v>Uniforms - Not Assigned to Departments</v>
          </cell>
          <cell r="I809">
            <v>0</v>
          </cell>
        </row>
        <row r="810">
          <cell r="A810" t="str">
            <v>5720 - 0001</v>
          </cell>
          <cell r="B810" t="str">
            <v>Uniforms - Administration</v>
          </cell>
          <cell r="I810">
            <v>0</v>
          </cell>
          <cell r="J810" t="str">
            <v>Cr</v>
          </cell>
        </row>
        <row r="811">
          <cell r="A811" t="str">
            <v>5720 - 0002</v>
          </cell>
          <cell r="B811" t="str">
            <v>Uniforms - Operations</v>
          </cell>
          <cell r="I811">
            <v>0</v>
          </cell>
        </row>
        <row r="812">
          <cell r="A812" t="str">
            <v>5720 - 0003</v>
          </cell>
          <cell r="B812" t="str">
            <v>Uniforms - Source Water Protection</v>
          </cell>
          <cell r="I812">
            <v>0</v>
          </cell>
        </row>
        <row r="813">
          <cell r="A813" t="str">
            <v>5720 - 0004</v>
          </cell>
          <cell r="B813" t="str">
            <v>Uniforms - Generic Regulations</v>
          </cell>
          <cell r="G813" t="str">
            <v/>
          </cell>
          <cell r="H813" t="str">
            <v/>
          </cell>
          <cell r="I813">
            <v>215.12</v>
          </cell>
          <cell r="J813" t="str">
            <v>Cr</v>
          </cell>
        </row>
        <row r="814">
          <cell r="A814" t="str">
            <v>5878</v>
          </cell>
          <cell r="B814" t="str">
            <v>Crowe Bridge expenses - general - Not Assigned to Departments</v>
          </cell>
          <cell r="I814">
            <v>0</v>
          </cell>
        </row>
        <row r="815">
          <cell r="A815" t="str">
            <v>5878 - 0002</v>
          </cell>
          <cell r="B815" t="str">
            <v>Crowe Bridge expenses - general - Operations</v>
          </cell>
          <cell r="I815">
            <v>0</v>
          </cell>
          <cell r="J815" t="str">
            <v>Cr</v>
          </cell>
        </row>
        <row r="816">
          <cell r="A816" t="str">
            <v>5878 - 0010</v>
          </cell>
          <cell r="B816" t="str">
            <v>Crowe Bridge expenses - general - Crowe Bridge Area</v>
          </cell>
          <cell r="G816" t="str">
            <v/>
          </cell>
          <cell r="H816" t="str">
            <v/>
          </cell>
          <cell r="I816">
            <v>0</v>
          </cell>
        </row>
        <row r="817">
          <cell r="A817" t="str">
            <v>5900</v>
          </cell>
          <cell r="B817" t="str">
            <v>Amortization - Not Assigned to Departments</v>
          </cell>
          <cell r="I817">
            <v>0</v>
          </cell>
        </row>
        <row r="818">
          <cell r="A818" t="str">
            <v>5900 - 0001</v>
          </cell>
          <cell r="B818" t="str">
            <v>Amortization - Administration</v>
          </cell>
          <cell r="I818">
            <v>0</v>
          </cell>
          <cell r="J818" t="str">
            <v>Cr</v>
          </cell>
        </row>
        <row r="819">
          <cell r="A819" t="str">
            <v>5900 - 0002</v>
          </cell>
          <cell r="B819" t="str">
            <v>Amortization - Operations</v>
          </cell>
          <cell r="I819">
            <v>0</v>
          </cell>
        </row>
        <row r="820">
          <cell r="A820" t="str">
            <v>5900 - 0003</v>
          </cell>
          <cell r="B820" t="str">
            <v>Amortization - Source Water Protection</v>
          </cell>
          <cell r="I820">
            <v>0</v>
          </cell>
          <cell r="J820" t="str">
            <v>Cr</v>
          </cell>
        </row>
        <row r="821">
          <cell r="A821" t="str">
            <v>5900 - 0004</v>
          </cell>
          <cell r="B821" t="str">
            <v>Amortization - Generic Regulations</v>
          </cell>
          <cell r="I821">
            <v>0</v>
          </cell>
        </row>
        <row r="822">
          <cell r="A822" t="str">
            <v>5900 - 0005</v>
          </cell>
          <cell r="B822" t="str">
            <v>Amortization - Cordova Lake Dam</v>
          </cell>
          <cell r="I822">
            <v>0</v>
          </cell>
        </row>
        <row r="823">
          <cell r="A823" t="str">
            <v>5900 - 0006</v>
          </cell>
          <cell r="B823" t="str">
            <v>Amortization - Round Lake Dam</v>
          </cell>
          <cell r="I823">
            <v>0</v>
          </cell>
          <cell r="J823" t="str">
            <v>Cr</v>
          </cell>
        </row>
        <row r="824">
          <cell r="A824" t="str">
            <v>5900 - 0007</v>
          </cell>
          <cell r="B824" t="str">
            <v>Amortization - Kashabog Lake Dam</v>
          </cell>
          <cell r="I824">
            <v>0</v>
          </cell>
        </row>
        <row r="825">
          <cell r="A825" t="str">
            <v>5900 - 0008</v>
          </cell>
          <cell r="B825" t="str">
            <v>Amortization - Hydro Plant</v>
          </cell>
          <cell r="I825">
            <v>0</v>
          </cell>
          <cell r="J825" t="str">
            <v>Cr</v>
          </cell>
        </row>
        <row r="826">
          <cell r="A826" t="str">
            <v>5900 - 0009</v>
          </cell>
          <cell r="B826" t="str">
            <v>Amortization - McGeachie Conservation</v>
          </cell>
          <cell r="I826">
            <v>0</v>
          </cell>
        </row>
        <row r="827">
          <cell r="A827" t="str">
            <v>5900 - 0010</v>
          </cell>
          <cell r="B827" t="str">
            <v>Amortization - Crowe Bridge Area</v>
          </cell>
          <cell r="I827">
            <v>0</v>
          </cell>
        </row>
        <row r="828">
          <cell r="A828" t="str">
            <v>5900 - 0011</v>
          </cell>
          <cell r="B828" t="str">
            <v>Amortization - Lands</v>
          </cell>
          <cell r="I828">
            <v>0</v>
          </cell>
          <cell r="J828" t="str">
            <v>Cr</v>
          </cell>
        </row>
        <row r="829">
          <cell r="A829" t="str">
            <v>5900 - 0012</v>
          </cell>
          <cell r="B829" t="str">
            <v>Amortization - Special Projects - Other</v>
          </cell>
          <cell r="G829" t="str">
            <v/>
          </cell>
          <cell r="H829" t="str">
            <v/>
          </cell>
          <cell r="I829">
            <v>0</v>
          </cell>
        </row>
        <row r="830">
          <cell r="J830" t="str">
            <v>Cr</v>
          </cell>
        </row>
        <row r="833">
          <cell r="J833" t="str">
            <v>Cr</v>
          </cell>
        </row>
        <row r="835">
          <cell r="J835" t="str">
            <v>Cr</v>
          </cell>
        </row>
        <row r="838">
          <cell r="J838" t="str">
            <v>Cr</v>
          </cell>
        </row>
        <row r="840">
          <cell r="J840" t="str">
            <v>Cr</v>
          </cell>
        </row>
        <row r="843">
          <cell r="J843" t="str">
            <v>Cr</v>
          </cell>
        </row>
        <row r="845">
          <cell r="J845" t="str">
            <v>Cr</v>
          </cell>
        </row>
        <row r="848">
          <cell r="J848" t="str">
            <v>Cr</v>
          </cell>
        </row>
        <row r="850">
          <cell r="J850" t="str">
            <v>Cr</v>
          </cell>
        </row>
        <row r="853">
          <cell r="J853" t="str">
            <v>Cr</v>
          </cell>
        </row>
        <row r="854">
          <cell r="G854">
            <v>0</v>
          </cell>
          <cell r="H854">
            <v>0</v>
          </cell>
        </row>
        <row r="855">
          <cell r="J855" t="str">
            <v>Cr</v>
          </cell>
        </row>
        <row r="858">
          <cell r="J858" t="str">
            <v>Cr</v>
          </cell>
        </row>
        <row r="860">
          <cell r="J860" t="str">
            <v>Cr</v>
          </cell>
        </row>
        <row r="863">
          <cell r="J863" t="str">
            <v>Cr</v>
          </cell>
        </row>
        <row r="865">
          <cell r="J865" t="str">
            <v>Cr</v>
          </cell>
        </row>
        <row r="867">
          <cell r="J867" t="str">
            <v>Cr</v>
          </cell>
        </row>
        <row r="869">
          <cell r="J869" t="str">
            <v>Cr</v>
          </cell>
        </row>
        <row r="871">
          <cell r="G871">
            <v>0</v>
          </cell>
          <cell r="H871">
            <v>0</v>
          </cell>
          <cell r="J871" t="str">
            <v>Cr</v>
          </cell>
        </row>
        <row r="873">
          <cell r="J873" t="str">
            <v>Cr</v>
          </cell>
        </row>
        <row r="875">
          <cell r="J875" t="str">
            <v>Cr</v>
          </cell>
        </row>
        <row r="877">
          <cell r="J877" t="str">
            <v>Cr</v>
          </cell>
        </row>
        <row r="879">
          <cell r="J879" t="str">
            <v>Cr</v>
          </cell>
        </row>
        <row r="881">
          <cell r="J881" t="str">
            <v>Cr</v>
          </cell>
        </row>
        <row r="883">
          <cell r="J883" t="str">
            <v>Cr</v>
          </cell>
        </row>
        <row r="885">
          <cell r="J885" t="str">
            <v>Cr</v>
          </cell>
        </row>
        <row r="887">
          <cell r="J887" t="str">
            <v>Cr</v>
          </cell>
        </row>
        <row r="889">
          <cell r="J889" t="str">
            <v>Cr</v>
          </cell>
        </row>
        <row r="891">
          <cell r="J891" t="str">
            <v>Cr</v>
          </cell>
        </row>
        <row r="894">
          <cell r="J894" t="str">
            <v>Dr</v>
          </cell>
        </row>
        <row r="896">
          <cell r="J896" t="str">
            <v>Dr</v>
          </cell>
        </row>
        <row r="899">
          <cell r="J899" t="str">
            <v>Dr</v>
          </cell>
        </row>
        <row r="901">
          <cell r="J901" t="str">
            <v>Dr</v>
          </cell>
        </row>
        <row r="904">
          <cell r="J904" t="str">
            <v>Dr</v>
          </cell>
        </row>
        <row r="906">
          <cell r="J906" t="str">
            <v>Dr</v>
          </cell>
        </row>
        <row r="908">
          <cell r="J908" t="str">
            <v>Dr</v>
          </cell>
        </row>
        <row r="910">
          <cell r="J910" t="str">
            <v>Dr</v>
          </cell>
        </row>
        <row r="912">
          <cell r="J912" t="str">
            <v>Dr</v>
          </cell>
        </row>
        <row r="915">
          <cell r="J915" t="str">
            <v>Dr</v>
          </cell>
        </row>
        <row r="917">
          <cell r="J917" t="str">
            <v>Dr</v>
          </cell>
        </row>
        <row r="920">
          <cell r="J920" t="str">
            <v>Dr</v>
          </cell>
        </row>
        <row r="922">
          <cell r="J922" t="str">
            <v>Dr</v>
          </cell>
        </row>
        <row r="924">
          <cell r="J924" t="str">
            <v>Dr</v>
          </cell>
        </row>
        <row r="925">
          <cell r="G925">
            <v>0</v>
          </cell>
          <cell r="H925">
            <v>0</v>
          </cell>
        </row>
        <row r="926">
          <cell r="J926" t="str">
            <v>Dr</v>
          </cell>
        </row>
        <row r="928">
          <cell r="J928" t="str">
            <v>Dr</v>
          </cell>
        </row>
        <row r="930">
          <cell r="J930" t="str">
            <v>Dr</v>
          </cell>
        </row>
        <row r="933">
          <cell r="J933" t="str">
            <v>Dr</v>
          </cell>
        </row>
        <row r="935">
          <cell r="J935" t="str">
            <v>Dr</v>
          </cell>
        </row>
        <row r="937">
          <cell r="J937" t="str">
            <v>Dr</v>
          </cell>
        </row>
        <row r="939">
          <cell r="J939" t="str">
            <v>Dr</v>
          </cell>
        </row>
        <row r="941">
          <cell r="J941" t="str">
            <v>Dr</v>
          </cell>
        </row>
        <row r="943">
          <cell r="J943" t="str">
            <v>Dr</v>
          </cell>
        </row>
        <row r="946">
          <cell r="J946" t="str">
            <v>Dr</v>
          </cell>
        </row>
        <row r="948">
          <cell r="G948">
            <v>0</v>
          </cell>
          <cell r="H948">
            <v>0</v>
          </cell>
          <cell r="J948" t="str">
            <v>Dr</v>
          </cell>
        </row>
        <row r="950">
          <cell r="J950" t="str">
            <v>Dr</v>
          </cell>
        </row>
        <row r="952">
          <cell r="J952" t="str">
            <v>Dr</v>
          </cell>
        </row>
        <row r="954">
          <cell r="J954" t="str">
            <v>Dr</v>
          </cell>
        </row>
        <row r="956">
          <cell r="J956" t="str">
            <v>Dr</v>
          </cell>
        </row>
        <row r="958">
          <cell r="J958" t="str">
            <v>Dr</v>
          </cell>
        </row>
        <row r="960">
          <cell r="J960" t="str">
            <v>Dr</v>
          </cell>
        </row>
        <row r="962">
          <cell r="J962" t="str">
            <v>Dr</v>
          </cell>
        </row>
        <row r="964">
          <cell r="J964" t="str">
            <v>Dr</v>
          </cell>
        </row>
        <row r="965">
          <cell r="G965">
            <v>0</v>
          </cell>
          <cell r="H965">
            <v>0</v>
          </cell>
        </row>
        <row r="966">
          <cell r="J966" t="str">
            <v>Dr</v>
          </cell>
        </row>
        <row r="968">
          <cell r="J968" t="str">
            <v>Dr</v>
          </cell>
        </row>
        <row r="970">
          <cell r="J970" t="str">
            <v>Dr</v>
          </cell>
        </row>
        <row r="973">
          <cell r="J973" t="str">
            <v>Dr</v>
          </cell>
        </row>
        <row r="975">
          <cell r="J975" t="str">
            <v>Dr</v>
          </cell>
        </row>
        <row r="977">
          <cell r="J977" t="str">
            <v>Dr</v>
          </cell>
        </row>
        <row r="979">
          <cell r="J979" t="str">
            <v>Dr</v>
          </cell>
        </row>
        <row r="981">
          <cell r="J981" t="str">
            <v>Dr</v>
          </cell>
        </row>
        <row r="982">
          <cell r="G982">
            <v>0</v>
          </cell>
          <cell r="H982">
            <v>0</v>
          </cell>
        </row>
        <row r="984">
          <cell r="J984" t="str">
            <v>Dr</v>
          </cell>
        </row>
        <row r="986">
          <cell r="J986" t="str">
            <v>Dr</v>
          </cell>
        </row>
        <row r="989">
          <cell r="J989" t="str">
            <v>Dr</v>
          </cell>
        </row>
        <row r="991">
          <cell r="J991" t="str">
            <v>Dr</v>
          </cell>
        </row>
        <row r="993">
          <cell r="J993" t="str">
            <v>Dr</v>
          </cell>
        </row>
        <row r="995">
          <cell r="J995" t="str">
            <v>Dr</v>
          </cell>
        </row>
        <row r="998">
          <cell r="J998" t="str">
            <v>Dr</v>
          </cell>
        </row>
        <row r="1000">
          <cell r="J1000" t="str">
            <v>Dr</v>
          </cell>
        </row>
        <row r="1002">
          <cell r="J1002" t="str">
            <v>Dr</v>
          </cell>
        </row>
        <row r="1004">
          <cell r="J1004" t="str">
            <v>Dr</v>
          </cell>
        </row>
        <row r="1006">
          <cell r="G1006">
            <v>0</v>
          </cell>
          <cell r="H1006">
            <v>0</v>
          </cell>
          <cell r="J1006" t="str">
            <v>Dr</v>
          </cell>
        </row>
        <row r="1008">
          <cell r="J1008" t="str">
            <v>Dr</v>
          </cell>
        </row>
        <row r="1011">
          <cell r="J1011" t="str">
            <v>Dr</v>
          </cell>
        </row>
        <row r="1013">
          <cell r="J1013" t="str">
            <v>Dr</v>
          </cell>
        </row>
        <row r="1016">
          <cell r="J1016" t="str">
            <v>Dr</v>
          </cell>
        </row>
        <row r="1018">
          <cell r="J1018" t="str">
            <v>Dr</v>
          </cell>
        </row>
        <row r="1021">
          <cell r="J1021" t="str">
            <v>Dr</v>
          </cell>
        </row>
        <row r="1022">
          <cell r="G1022">
            <v>0</v>
          </cell>
          <cell r="H1022">
            <v>0</v>
          </cell>
        </row>
        <row r="1023">
          <cell r="J1023" t="str">
            <v>Dr</v>
          </cell>
        </row>
        <row r="1026">
          <cell r="J1026" t="str">
            <v>Dr</v>
          </cell>
        </row>
        <row r="1028">
          <cell r="J1028" t="str">
            <v>Dr</v>
          </cell>
        </row>
        <row r="1030">
          <cell r="J1030" t="str">
            <v>Dr</v>
          </cell>
        </row>
        <row r="1031">
          <cell r="G1031">
            <v>0</v>
          </cell>
          <cell r="H1031">
            <v>0</v>
          </cell>
        </row>
        <row r="1032">
          <cell r="J1032" t="str">
            <v>Dr</v>
          </cell>
        </row>
        <row r="1034">
          <cell r="J1034" t="str">
            <v>Dr</v>
          </cell>
        </row>
        <row r="1036">
          <cell r="G1036">
            <v>0</v>
          </cell>
          <cell r="H1036">
            <v>0</v>
          </cell>
          <cell r="J1036" t="str">
            <v>Dr</v>
          </cell>
        </row>
        <row r="1039">
          <cell r="G1039">
            <v>0</v>
          </cell>
          <cell r="H1039">
            <v>0</v>
          </cell>
          <cell r="J1039" t="str">
            <v>Dr</v>
          </cell>
        </row>
        <row r="1041">
          <cell r="J1041" t="str">
            <v>Dr</v>
          </cell>
        </row>
        <row r="1042">
          <cell r="G1042">
            <v>0</v>
          </cell>
          <cell r="H1042">
            <v>0</v>
          </cell>
        </row>
        <row r="1043">
          <cell r="J1043" t="str">
            <v>Dr</v>
          </cell>
        </row>
        <row r="1045">
          <cell r="G1045">
            <v>0</v>
          </cell>
          <cell r="H1045">
            <v>0</v>
          </cell>
          <cell r="J1045" t="str">
            <v>Dr</v>
          </cell>
        </row>
        <row r="1048">
          <cell r="G1048">
            <v>0</v>
          </cell>
          <cell r="H1048">
            <v>0</v>
          </cell>
          <cell r="J1048" t="str">
            <v>Dr</v>
          </cell>
        </row>
        <row r="1050">
          <cell r="J1050" t="str">
            <v>Dr</v>
          </cell>
        </row>
        <row r="1051">
          <cell r="G1051">
            <v>0</v>
          </cell>
          <cell r="H1051">
            <v>0</v>
          </cell>
        </row>
        <row r="1053">
          <cell r="J1053" t="str">
            <v>Dr</v>
          </cell>
        </row>
        <row r="1054">
          <cell r="G1054">
            <v>0</v>
          </cell>
          <cell r="H1054">
            <v>0</v>
          </cell>
        </row>
        <row r="1055">
          <cell r="J1055" t="str">
            <v>Dr</v>
          </cell>
        </row>
        <row r="1057">
          <cell r="G1057">
            <v>0</v>
          </cell>
          <cell r="H1057">
            <v>0</v>
          </cell>
          <cell r="J1057" t="str">
            <v>Dr</v>
          </cell>
        </row>
        <row r="1060">
          <cell r="G1060">
            <v>0</v>
          </cell>
          <cell r="H1060">
            <v>0</v>
          </cell>
          <cell r="J1060" t="str">
            <v>Dr</v>
          </cell>
        </row>
        <row r="1062">
          <cell r="J1062" t="str">
            <v>Dr</v>
          </cell>
        </row>
        <row r="1063">
          <cell r="G1063">
            <v>0</v>
          </cell>
          <cell r="H1063">
            <v>0</v>
          </cell>
        </row>
        <row r="1064">
          <cell r="J1064" t="str">
            <v>Dr</v>
          </cell>
        </row>
        <row r="1066">
          <cell r="G1066">
            <v>0</v>
          </cell>
          <cell r="H1066">
            <v>0</v>
          </cell>
          <cell r="J1066" t="str">
            <v>Dr</v>
          </cell>
        </row>
        <row r="1069">
          <cell r="G1069">
            <v>0</v>
          </cell>
          <cell r="H1069">
            <v>0</v>
          </cell>
          <cell r="J1069" t="str">
            <v>Dr</v>
          </cell>
        </row>
        <row r="1071">
          <cell r="J1071" t="str">
            <v>Dr</v>
          </cell>
        </row>
        <row r="1072">
          <cell r="G1072">
            <v>0</v>
          </cell>
          <cell r="H1072">
            <v>0</v>
          </cell>
        </row>
        <row r="1073">
          <cell r="J1073" t="str">
            <v>Dr</v>
          </cell>
        </row>
        <row r="1075">
          <cell r="G1075">
            <v>0</v>
          </cell>
          <cell r="H1075">
            <v>0</v>
          </cell>
        </row>
        <row r="1076">
          <cell r="J1076" t="str">
            <v>Dr</v>
          </cell>
        </row>
        <row r="1078">
          <cell r="J1078" t="str">
            <v>Dr</v>
          </cell>
        </row>
        <row r="1079">
          <cell r="G1079">
            <v>0</v>
          </cell>
          <cell r="H1079">
            <v>0</v>
          </cell>
        </row>
        <row r="1081">
          <cell r="J1081" t="str">
            <v>Dr</v>
          </cell>
        </row>
        <row r="1083">
          <cell r="J1083" t="str">
            <v>Dr</v>
          </cell>
        </row>
        <row r="1084">
          <cell r="G1084">
            <v>0</v>
          </cell>
          <cell r="H1084">
            <v>0</v>
          </cell>
        </row>
        <row r="1085">
          <cell r="J1085" t="str">
            <v>Dr</v>
          </cell>
        </row>
        <row r="1087">
          <cell r="J1087" t="str">
            <v>Dr</v>
          </cell>
        </row>
        <row r="1088">
          <cell r="G1088">
            <v>0</v>
          </cell>
          <cell r="H1088">
            <v>0</v>
          </cell>
        </row>
        <row r="1089">
          <cell r="J1089" t="str">
            <v>Dr</v>
          </cell>
        </row>
        <row r="1091">
          <cell r="G1091">
            <v>0</v>
          </cell>
          <cell r="H1091">
            <v>0</v>
          </cell>
        </row>
        <row r="1092">
          <cell r="J1092" t="str">
            <v>Dr</v>
          </cell>
        </row>
        <row r="1094">
          <cell r="J1094" t="str">
            <v>Dr</v>
          </cell>
        </row>
        <row r="1096">
          <cell r="G1096">
            <v>0</v>
          </cell>
          <cell r="H1096">
            <v>0</v>
          </cell>
        </row>
        <row r="1097">
          <cell r="J1097" t="str">
            <v>Dr</v>
          </cell>
        </row>
        <row r="1099">
          <cell r="J1099" t="str">
            <v>Dr</v>
          </cell>
        </row>
        <row r="1101">
          <cell r="J1101" t="str">
            <v>Dr</v>
          </cell>
        </row>
        <row r="1103">
          <cell r="J1103" t="str">
            <v>Dr</v>
          </cell>
        </row>
        <row r="1105">
          <cell r="J1105" t="str">
            <v>Dr</v>
          </cell>
        </row>
        <row r="1107">
          <cell r="J1107" t="str">
            <v>Dr</v>
          </cell>
        </row>
        <row r="1109">
          <cell r="J1109" t="str">
            <v>Dr</v>
          </cell>
        </row>
        <row r="1110">
          <cell r="G1110">
            <v>0</v>
          </cell>
          <cell r="H1110">
            <v>0</v>
          </cell>
        </row>
        <row r="1111">
          <cell r="J1111" t="str">
            <v>Dr</v>
          </cell>
        </row>
        <row r="1113">
          <cell r="J1113" t="str">
            <v>Dr</v>
          </cell>
        </row>
        <row r="1115">
          <cell r="J1115" t="str">
            <v>Dr</v>
          </cell>
        </row>
        <row r="1116">
          <cell r="G1116">
            <v>0</v>
          </cell>
          <cell r="H1116">
            <v>0</v>
          </cell>
        </row>
        <row r="1117">
          <cell r="J1117" t="str">
            <v>Dr</v>
          </cell>
        </row>
        <row r="1119">
          <cell r="J1119" t="str">
            <v>Dr</v>
          </cell>
        </row>
        <row r="1122">
          <cell r="G1122">
            <v>0</v>
          </cell>
          <cell r="H1122">
            <v>0</v>
          </cell>
          <cell r="J1122" t="str">
            <v>Dr</v>
          </cell>
        </row>
        <row r="1124">
          <cell r="J1124" t="str">
            <v>Dr</v>
          </cell>
        </row>
        <row r="1125">
          <cell r="G1125">
            <v>0</v>
          </cell>
          <cell r="H1125">
            <v>0</v>
          </cell>
        </row>
        <row r="1126">
          <cell r="J1126" t="str">
            <v>Dr</v>
          </cell>
        </row>
        <row r="1128">
          <cell r="J1128" t="str">
            <v>Dr</v>
          </cell>
        </row>
        <row r="1130">
          <cell r="G1130">
            <v>0</v>
          </cell>
          <cell r="H1130">
            <v>0</v>
          </cell>
          <cell r="J1130" t="str">
            <v>Dr</v>
          </cell>
        </row>
        <row r="1132">
          <cell r="J1132" t="str">
            <v>Dr</v>
          </cell>
        </row>
        <row r="1134">
          <cell r="J1134" t="str">
            <v>Dr</v>
          </cell>
        </row>
        <row r="1136">
          <cell r="J1136" t="str">
            <v>Dr</v>
          </cell>
        </row>
        <row r="1138">
          <cell r="J1138" t="str">
            <v>Dr</v>
          </cell>
        </row>
        <row r="1141">
          <cell r="J1141" t="str">
            <v>Dr</v>
          </cell>
        </row>
        <row r="1143">
          <cell r="J1143" t="str">
            <v>Dr</v>
          </cell>
        </row>
        <row r="1144">
          <cell r="G1144">
            <v>0</v>
          </cell>
          <cell r="H1144">
            <v>0</v>
          </cell>
        </row>
        <row r="1145">
          <cell r="J1145" t="str">
            <v>Dr</v>
          </cell>
        </row>
        <row r="1147">
          <cell r="G1147">
            <v>0</v>
          </cell>
          <cell r="H1147">
            <v>0</v>
          </cell>
          <cell r="J1147" t="str">
            <v>Dr</v>
          </cell>
        </row>
        <row r="1149">
          <cell r="J1149" t="str">
            <v>Dr</v>
          </cell>
        </row>
        <row r="1151">
          <cell r="G1151">
            <v>0</v>
          </cell>
          <cell r="H1151">
            <v>0</v>
          </cell>
          <cell r="J1151" t="str">
            <v>Dr</v>
          </cell>
        </row>
        <row r="1153">
          <cell r="J1153" t="str">
            <v>Dr</v>
          </cell>
        </row>
        <row r="1155">
          <cell r="J1155" t="str">
            <v>Dr</v>
          </cell>
        </row>
        <row r="1157">
          <cell r="J1157" t="str">
            <v>Dr</v>
          </cell>
        </row>
        <row r="1158">
          <cell r="G1158">
            <v>0</v>
          </cell>
          <cell r="H1158">
            <v>0</v>
          </cell>
        </row>
        <row r="1160">
          <cell r="J1160" t="str">
            <v>Dr</v>
          </cell>
        </row>
        <row r="1162">
          <cell r="G1162">
            <v>0</v>
          </cell>
          <cell r="H1162">
            <v>0</v>
          </cell>
          <cell r="J1162" t="str">
            <v>Dr</v>
          </cell>
        </row>
        <row r="1164">
          <cell r="J1164" t="str">
            <v>Dr</v>
          </cell>
        </row>
        <row r="1166">
          <cell r="G1166">
            <v>0</v>
          </cell>
          <cell r="H1166">
            <v>0</v>
          </cell>
          <cell r="J1166" t="str">
            <v>Dr</v>
          </cell>
        </row>
        <row r="1168">
          <cell r="J1168" t="str">
            <v>Dr</v>
          </cell>
        </row>
        <row r="1170">
          <cell r="G1170">
            <v>0</v>
          </cell>
          <cell r="H1170">
            <v>0</v>
          </cell>
          <cell r="J1170" t="str">
            <v>Dr</v>
          </cell>
        </row>
        <row r="1172">
          <cell r="J1172" t="str">
            <v>Dr</v>
          </cell>
        </row>
        <row r="1174">
          <cell r="G1174">
            <v>0</v>
          </cell>
          <cell r="H1174">
            <v>0</v>
          </cell>
          <cell r="J1174" t="str">
            <v>Dr</v>
          </cell>
        </row>
        <row r="1176">
          <cell r="J1176" t="str">
            <v>Dr</v>
          </cell>
        </row>
        <row r="1179">
          <cell r="J1179" t="str">
            <v>Dr</v>
          </cell>
        </row>
        <row r="1181">
          <cell r="J1181" t="str">
            <v>Dr</v>
          </cell>
        </row>
        <row r="1183">
          <cell r="G1183">
            <v>0</v>
          </cell>
          <cell r="H1183">
            <v>0</v>
          </cell>
          <cell r="J1183" t="str">
            <v>Dr</v>
          </cell>
        </row>
        <row r="1185">
          <cell r="J1185" t="str">
            <v>Dr</v>
          </cell>
        </row>
        <row r="1187">
          <cell r="J1187" t="str">
            <v>Dr</v>
          </cell>
        </row>
        <row r="1189">
          <cell r="J1189" t="str">
            <v>Dr</v>
          </cell>
        </row>
        <row r="1191">
          <cell r="J1191" t="str">
            <v>Dr</v>
          </cell>
        </row>
        <row r="1192">
          <cell r="G1192">
            <v>0</v>
          </cell>
          <cell r="H1192">
            <v>0</v>
          </cell>
        </row>
        <row r="1193">
          <cell r="J1193" t="str">
            <v>Dr</v>
          </cell>
        </row>
        <row r="1195">
          <cell r="J1195" t="str">
            <v>Dr</v>
          </cell>
        </row>
        <row r="1198">
          <cell r="J1198" t="str">
            <v>Dr</v>
          </cell>
        </row>
        <row r="1200">
          <cell r="J1200" t="str">
            <v>Dr</v>
          </cell>
        </row>
        <row r="1201">
          <cell r="G1201">
            <v>0</v>
          </cell>
          <cell r="H1201">
            <v>0</v>
          </cell>
        </row>
        <row r="1202">
          <cell r="J1202" t="str">
            <v>Dr</v>
          </cell>
        </row>
        <row r="1204">
          <cell r="G1204">
            <v>0</v>
          </cell>
          <cell r="H1204">
            <v>0</v>
          </cell>
          <cell r="J1204" t="str">
            <v>Dr</v>
          </cell>
        </row>
        <row r="1206">
          <cell r="J1206" t="str">
            <v>Dr</v>
          </cell>
        </row>
        <row r="1208">
          <cell r="J1208" t="str">
            <v>Dr</v>
          </cell>
        </row>
        <row r="1210">
          <cell r="J1210" t="str">
            <v>Dr</v>
          </cell>
        </row>
        <row r="1212">
          <cell r="J1212" t="str">
            <v>Dr</v>
          </cell>
        </row>
        <row r="1214">
          <cell r="J1214" t="str">
            <v>Dr</v>
          </cell>
        </row>
        <row r="1216">
          <cell r="J1216" t="str">
            <v>Dr</v>
          </cell>
        </row>
        <row r="1217">
          <cell r="G1217">
            <v>0</v>
          </cell>
          <cell r="H1217">
            <v>0</v>
          </cell>
        </row>
        <row r="1218">
          <cell r="J1218" t="str">
            <v>Dr</v>
          </cell>
        </row>
        <row r="1220">
          <cell r="G1220">
            <v>0</v>
          </cell>
          <cell r="H1220">
            <v>0</v>
          </cell>
          <cell r="J1220" t="str">
            <v>Dr</v>
          </cell>
        </row>
        <row r="1222">
          <cell r="J1222" t="str">
            <v>Dr</v>
          </cell>
        </row>
        <row r="1223">
          <cell r="G1223">
            <v>0</v>
          </cell>
          <cell r="H1223">
            <v>0</v>
          </cell>
        </row>
        <row r="1225">
          <cell r="J1225" t="str">
            <v>Dr</v>
          </cell>
        </row>
        <row r="1226">
          <cell r="G1226">
            <v>0</v>
          </cell>
          <cell r="H1226">
            <v>0</v>
          </cell>
        </row>
        <row r="1227">
          <cell r="J1227" t="str">
            <v>Dr</v>
          </cell>
        </row>
        <row r="1229">
          <cell r="G1229">
            <v>0</v>
          </cell>
          <cell r="H1229">
            <v>0</v>
          </cell>
          <cell r="J1229" t="str">
            <v>Dr</v>
          </cell>
        </row>
        <row r="1231">
          <cell r="J1231" t="str">
            <v>Dr</v>
          </cell>
        </row>
        <row r="1232">
          <cell r="G1232">
            <v>0</v>
          </cell>
          <cell r="H1232">
            <v>0</v>
          </cell>
        </row>
        <row r="1233">
          <cell r="J1233" t="str">
            <v>Dr</v>
          </cell>
        </row>
        <row r="1235">
          <cell r="G1235">
            <v>0</v>
          </cell>
          <cell r="H1235">
            <v>0</v>
          </cell>
          <cell r="J1235" t="str">
            <v>Dr</v>
          </cell>
        </row>
        <row r="1237">
          <cell r="J1237" t="str">
            <v>Dr</v>
          </cell>
        </row>
        <row r="1238">
          <cell r="G1238">
            <v>0</v>
          </cell>
          <cell r="H1238">
            <v>0</v>
          </cell>
        </row>
        <row r="1239">
          <cell r="J1239" t="str">
            <v>Dr</v>
          </cell>
        </row>
      </sheetData>
      <sheetData sheetId="2">
        <row r="2">
          <cell r="A2" t="str">
            <v>Crow Valley Conservation Authority</v>
          </cell>
        </row>
        <row r="3">
          <cell r="A3" t="str">
            <v>Budget Master Schedule</v>
          </cell>
        </row>
        <row r="6">
          <cell r="A6" t="str">
            <v>Account Number</v>
          </cell>
          <cell r="B6" t="str">
            <v>Account Description</v>
          </cell>
          <cell r="C6" t="str">
            <v>2013 Budget</v>
          </cell>
          <cell r="D6" t="str">
            <v>2013 Actuals</v>
          </cell>
          <cell r="E6" t="str">
            <v>2013 Budget</v>
          </cell>
        </row>
        <row r="7">
          <cell r="A7" t="str">
            <v>1005</v>
          </cell>
          <cell r="B7" t="str">
            <v>General Bank - Not Assigned to Departments</v>
          </cell>
          <cell r="D7" t="e">
            <v>#REF!</v>
          </cell>
          <cell r="E7" t="e">
            <v>#N/A</v>
          </cell>
        </row>
        <row r="8">
          <cell r="A8" t="str">
            <v>1010</v>
          </cell>
          <cell r="B8" t="str">
            <v>ING Savings Account - Not Assigned to Departments</v>
          </cell>
          <cell r="D8" t="e">
            <v>#REF!</v>
          </cell>
          <cell r="E8" t="e">
            <v>#N/A</v>
          </cell>
        </row>
        <row r="9">
          <cell r="A9" t="str">
            <v>1020</v>
          </cell>
          <cell r="B9" t="str">
            <v>Short term investment - Not Assigned to Departments</v>
          </cell>
          <cell r="D9" t="e">
            <v>#REF!</v>
          </cell>
          <cell r="E9" t="e">
            <v>#N/A</v>
          </cell>
        </row>
        <row r="10">
          <cell r="A10" t="str">
            <v>1050</v>
          </cell>
          <cell r="B10" t="str">
            <v>Petty cash - Not Assigned to Departments</v>
          </cell>
          <cell r="C10">
            <v>16500</v>
          </cell>
          <cell r="D10" t="e">
            <v>#REF!</v>
          </cell>
          <cell r="E10">
            <v>0</v>
          </cell>
        </row>
        <row r="11">
          <cell r="A11" t="str">
            <v>1060</v>
          </cell>
          <cell r="B11" t="str">
            <v>Petty cash/float - C.B.C.A - Not Assigned to Departments</v>
          </cell>
          <cell r="D11" t="e">
            <v>#REF!</v>
          </cell>
          <cell r="E11" t="e">
            <v>#N/A</v>
          </cell>
        </row>
        <row r="12">
          <cell r="A12" t="str">
            <v>1080</v>
          </cell>
          <cell r="B12" t="str">
            <v>Staff coffee fund - Not Assigned to Departments</v>
          </cell>
          <cell r="D12" t="e">
            <v>#REF!</v>
          </cell>
          <cell r="E12" t="e">
            <v>#N/A</v>
          </cell>
        </row>
        <row r="13">
          <cell r="A13" t="str">
            <v>1100</v>
          </cell>
          <cell r="B13" t="str">
            <v>Due from Province of Ontario - Not Assigned to Departments</v>
          </cell>
          <cell r="D13" t="e">
            <v>#REF!</v>
          </cell>
          <cell r="E13" t="e">
            <v>#N/A</v>
          </cell>
        </row>
        <row r="14">
          <cell r="A14" t="str">
            <v>1110</v>
          </cell>
          <cell r="B14" t="str">
            <v>Due from Special Reserve - Not Assigned to Departments</v>
          </cell>
          <cell r="D14" t="e">
            <v>#REF!</v>
          </cell>
          <cell r="E14" t="e">
            <v>#N/A</v>
          </cell>
        </row>
        <row r="15">
          <cell r="A15" t="str">
            <v>1150</v>
          </cell>
          <cell r="B15" t="str">
            <v>Accounts receivable - Not Assigned to Departments</v>
          </cell>
          <cell r="D15" t="e">
            <v>#REF!</v>
          </cell>
          <cell r="E15" t="e">
            <v>#N/A</v>
          </cell>
        </row>
        <row r="16">
          <cell r="A16" t="str">
            <v>1155</v>
          </cell>
          <cell r="B16" t="str">
            <v>Accounts receivable - other - Not Assigned to Departments</v>
          </cell>
          <cell r="D16" t="e">
            <v>#REF!</v>
          </cell>
          <cell r="E16" t="e">
            <v>#N/A</v>
          </cell>
        </row>
        <row r="17">
          <cell r="A17" t="str">
            <v>1160</v>
          </cell>
          <cell r="B17" t="str">
            <v>G.S.T. Rebate receivable - Not Assigned to Departments</v>
          </cell>
          <cell r="D17" t="e">
            <v>#REF!</v>
          </cell>
          <cell r="E17" t="e">
            <v>#N/A</v>
          </cell>
        </row>
        <row r="18">
          <cell r="A18" t="str">
            <v>1162</v>
          </cell>
          <cell r="B18" t="str">
            <v>HST rebate - Federal portion - Not Assigned to Departments</v>
          </cell>
          <cell r="D18" t="e">
            <v>#REF!</v>
          </cell>
          <cell r="E18" t="e">
            <v>#N/A</v>
          </cell>
        </row>
        <row r="19">
          <cell r="A19" t="str">
            <v>1164</v>
          </cell>
          <cell r="B19" t="str">
            <v>HST rebate - Provincial portion - Not Assigned to Departments</v>
          </cell>
          <cell r="D19" t="e">
            <v>#REF!</v>
          </cell>
          <cell r="E19" t="e">
            <v>#N/A</v>
          </cell>
        </row>
        <row r="20">
          <cell r="A20" t="str">
            <v>1170</v>
          </cell>
          <cell r="B20" t="str">
            <v>Prepaid expense - Not Assigned to Departments</v>
          </cell>
          <cell r="D20" t="e">
            <v>#REF!</v>
          </cell>
          <cell r="E20" t="e">
            <v>#N/A</v>
          </cell>
        </row>
        <row r="21">
          <cell r="A21" t="str">
            <v>1175</v>
          </cell>
          <cell r="B21" t="str">
            <v>Deposits - Not Assigned to Departments</v>
          </cell>
          <cell r="D21" t="e">
            <v>#REF!</v>
          </cell>
          <cell r="E21" t="e">
            <v>#N/A</v>
          </cell>
        </row>
        <row r="22">
          <cell r="A22" t="str">
            <v>1210</v>
          </cell>
          <cell r="B22" t="str">
            <v>Allan Mills Dam - Not Assigned to Departments</v>
          </cell>
          <cell r="D22" t="e">
            <v>#REF!</v>
          </cell>
          <cell r="E22" t="e">
            <v>#N/A</v>
          </cell>
        </row>
        <row r="23">
          <cell r="A23" t="str">
            <v>1220</v>
          </cell>
          <cell r="B23" t="str">
            <v>Belmont Lake Dam - Not Assigned to Departments</v>
          </cell>
          <cell r="D23" t="e">
            <v>#REF!</v>
          </cell>
          <cell r="E23" t="e">
            <v>#N/A</v>
          </cell>
        </row>
        <row r="24">
          <cell r="A24" t="str">
            <v>1240</v>
          </cell>
          <cell r="B24" t="str">
            <v>Marmora Dam - Not Assigned to Departments</v>
          </cell>
          <cell r="D24" t="e">
            <v>#REF!</v>
          </cell>
          <cell r="E24" t="e">
            <v>#N/A</v>
          </cell>
        </row>
        <row r="25">
          <cell r="A25" t="str">
            <v>1260</v>
          </cell>
          <cell r="B25" t="str">
            <v>Wollaston Dam - Not Assigned to Departments</v>
          </cell>
          <cell r="D25" t="e">
            <v>#REF!</v>
          </cell>
          <cell r="E25" t="e">
            <v>#N/A</v>
          </cell>
        </row>
        <row r="26">
          <cell r="A26" t="str">
            <v>1280</v>
          </cell>
          <cell r="B26" t="str">
            <v>Chandos Lake - Not Assigned to Departments</v>
          </cell>
          <cell r="D26" t="e">
            <v>#REF!</v>
          </cell>
          <cell r="E26" t="e">
            <v>#N/A</v>
          </cell>
        </row>
        <row r="27">
          <cell r="A27" t="str">
            <v>1300</v>
          </cell>
          <cell r="B27" t="str">
            <v>Crowe Bridge Weir - Not Assigned to Departments</v>
          </cell>
          <cell r="D27" t="e">
            <v>#REF!</v>
          </cell>
          <cell r="E27" t="e">
            <v>#N/A</v>
          </cell>
        </row>
        <row r="28">
          <cell r="A28" t="str">
            <v>1320</v>
          </cell>
          <cell r="B28" t="str">
            <v>Callaghan's Rapids Cons. Area - Not Assigned to Departments</v>
          </cell>
          <cell r="D28" t="e">
            <v>#REF!</v>
          </cell>
          <cell r="E28" t="e">
            <v>#N/A</v>
          </cell>
        </row>
        <row r="29">
          <cell r="A29" t="str">
            <v>1340</v>
          </cell>
          <cell r="B29" t="str">
            <v>Crowe Bridge Cons. Area - Not Assigned to Departments</v>
          </cell>
          <cell r="D29" t="e">
            <v>#REF!</v>
          </cell>
          <cell r="E29" t="e">
            <v>#N/A</v>
          </cell>
        </row>
        <row r="30">
          <cell r="A30" t="str">
            <v>1360</v>
          </cell>
          <cell r="B30" t="str">
            <v>The Gut Cons. Area - Not Assigned to Departments</v>
          </cell>
          <cell r="D30" t="e">
            <v>#REF!</v>
          </cell>
          <cell r="E30" t="e">
            <v>#N/A</v>
          </cell>
        </row>
        <row r="31">
          <cell r="A31" t="str">
            <v>1380</v>
          </cell>
          <cell r="B31" t="str">
            <v>Reforestation Properties - Not Assigned to Departments</v>
          </cell>
          <cell r="D31" t="e">
            <v>#REF!</v>
          </cell>
          <cell r="E31" t="e">
            <v>#N/A</v>
          </cell>
        </row>
        <row r="32">
          <cell r="A32" t="str">
            <v>1400</v>
          </cell>
          <cell r="B32" t="str">
            <v>Canoe Routes - Not Assigned to Departments</v>
          </cell>
          <cell r="D32" t="e">
            <v>#REF!</v>
          </cell>
          <cell r="E32" t="e">
            <v>#N/A</v>
          </cell>
        </row>
        <row r="33">
          <cell r="A33" t="str">
            <v>1420</v>
          </cell>
          <cell r="B33" t="str">
            <v>Belmont Channelization - Not Assigned to Departments</v>
          </cell>
          <cell r="D33" t="e">
            <v>#REF!</v>
          </cell>
          <cell r="E33" t="e">
            <v>#N/A</v>
          </cell>
        </row>
        <row r="34">
          <cell r="A34" t="str">
            <v>1440</v>
          </cell>
          <cell r="B34" t="str">
            <v>Plato Creek Rehabilitation - Not Assigned to Departments</v>
          </cell>
          <cell r="D34" t="e">
            <v>#REF!</v>
          </cell>
          <cell r="E34" t="e">
            <v>#N/A</v>
          </cell>
        </row>
        <row r="35">
          <cell r="A35" t="str">
            <v>1460</v>
          </cell>
          <cell r="B35" t="str">
            <v>Lasswade Dam - Not Assigned to Departments</v>
          </cell>
          <cell r="D35" t="e">
            <v>#REF!</v>
          </cell>
          <cell r="E35" t="e">
            <v>#N/A</v>
          </cell>
        </row>
        <row r="36">
          <cell r="A36" t="str">
            <v>1480</v>
          </cell>
          <cell r="B36" t="str">
            <v>Crowe River Channel Imporvements - Not Assigned to Departments</v>
          </cell>
          <cell r="D36" t="e">
            <v>#REF!</v>
          </cell>
          <cell r="E36" t="e">
            <v>#N/A</v>
          </cell>
        </row>
        <row r="37">
          <cell r="A37" t="str">
            <v>1500</v>
          </cell>
          <cell r="B37" t="str">
            <v>Oak Lake Dam - Not Assigned to Departments</v>
          </cell>
          <cell r="D37" t="e">
            <v>#REF!</v>
          </cell>
          <cell r="E37" t="e">
            <v>#N/A</v>
          </cell>
        </row>
        <row r="38">
          <cell r="A38" t="str">
            <v>1520</v>
          </cell>
          <cell r="B38" t="str">
            <v>Cashel Lake Dam - Not Assigned to Departments</v>
          </cell>
          <cell r="D38" t="e">
            <v>#REF!</v>
          </cell>
          <cell r="E38" t="e">
            <v>#N/A</v>
          </cell>
        </row>
        <row r="39">
          <cell r="A39" t="str">
            <v>1540</v>
          </cell>
          <cell r="B39" t="str">
            <v>Marmora Greenbelt - Not Assigned to Departments</v>
          </cell>
          <cell r="D39" t="e">
            <v>#REF!</v>
          </cell>
          <cell r="E39" t="e">
            <v>#N/A</v>
          </cell>
        </row>
        <row r="40">
          <cell r="A40" t="str">
            <v>1560</v>
          </cell>
          <cell r="B40" t="str">
            <v>Administration Office - Not Assigned to Departments</v>
          </cell>
          <cell r="D40" t="e">
            <v>#REF!</v>
          </cell>
          <cell r="E40" t="e">
            <v>#N/A</v>
          </cell>
        </row>
        <row r="41">
          <cell r="A41" t="str">
            <v>1580</v>
          </cell>
          <cell r="B41" t="str">
            <v>Workshop/Garage - Not Assigned to Departments</v>
          </cell>
          <cell r="D41" t="e">
            <v>#REF!</v>
          </cell>
          <cell r="E41" t="e">
            <v>#N/A</v>
          </cell>
        </row>
        <row r="42">
          <cell r="A42" t="str">
            <v>1600</v>
          </cell>
          <cell r="B42" t="str">
            <v>Streamflow Forecast System - Not Assigned to Departments</v>
          </cell>
          <cell r="D42" t="e">
            <v>#REF!</v>
          </cell>
          <cell r="E42" t="e">
            <v>#N/A</v>
          </cell>
        </row>
        <row r="43">
          <cell r="A43" t="str">
            <v>1620</v>
          </cell>
          <cell r="B43" t="str">
            <v>McGeachie Conservation Area - Not Assigned to Departments</v>
          </cell>
          <cell r="D43" t="e">
            <v>#REF!</v>
          </cell>
          <cell r="E43" t="e">
            <v>#N/A</v>
          </cell>
        </row>
        <row r="44">
          <cell r="A44" t="str">
            <v>1630</v>
          </cell>
          <cell r="B44" t="str">
            <v>Land - Not Assigned to Departments</v>
          </cell>
          <cell r="D44" t="e">
            <v>#REF!</v>
          </cell>
          <cell r="E44" t="e">
            <v>#N/A</v>
          </cell>
        </row>
        <row r="45">
          <cell r="A45" t="str">
            <v>1640</v>
          </cell>
          <cell r="B45" t="str">
            <v>Land improvements - Not Assigned to Departments</v>
          </cell>
          <cell r="D45" t="e">
            <v>#REF!</v>
          </cell>
          <cell r="E45" t="e">
            <v>#N/A</v>
          </cell>
        </row>
        <row r="46">
          <cell r="A46" t="str">
            <v>1645</v>
          </cell>
          <cell r="B46" t="str">
            <v>Land improvements - A/A - Not Assigned to Departments</v>
          </cell>
          <cell r="D46" t="e">
            <v>#REF!</v>
          </cell>
          <cell r="E46" t="e">
            <v>#N/A</v>
          </cell>
        </row>
        <row r="47">
          <cell r="A47" t="str">
            <v>1650</v>
          </cell>
          <cell r="B47" t="str">
            <v>Buildings - Not Assigned to Departments</v>
          </cell>
          <cell r="D47" t="e">
            <v>#REF!</v>
          </cell>
          <cell r="E47" t="e">
            <v>#N/A</v>
          </cell>
        </row>
        <row r="48">
          <cell r="A48" t="str">
            <v>1655</v>
          </cell>
          <cell r="B48" t="str">
            <v>Buildings - A/A - Not Assigned to Departments</v>
          </cell>
          <cell r="D48" t="e">
            <v>#REF!</v>
          </cell>
          <cell r="E48" t="e">
            <v>#N/A</v>
          </cell>
        </row>
        <row r="49">
          <cell r="A49" t="str">
            <v>1660</v>
          </cell>
          <cell r="B49" t="str">
            <v>Furniture, tools and equipment - Not Assigned to Departments</v>
          </cell>
          <cell r="D49" t="e">
            <v>#REF!</v>
          </cell>
          <cell r="E49" t="e">
            <v>#N/A</v>
          </cell>
        </row>
        <row r="50">
          <cell r="A50" t="str">
            <v>1665</v>
          </cell>
          <cell r="B50" t="str">
            <v>Furniture, tools and equipment -A/A - Not Assigned to Departments</v>
          </cell>
          <cell r="D50" t="e">
            <v>#REF!</v>
          </cell>
          <cell r="E50" t="e">
            <v>#N/A</v>
          </cell>
        </row>
        <row r="51">
          <cell r="A51" t="str">
            <v>1670</v>
          </cell>
          <cell r="B51" t="str">
            <v>Automotive equipment - Not Assigned to Departments</v>
          </cell>
          <cell r="D51" t="e">
            <v>#REF!</v>
          </cell>
          <cell r="E51" t="e">
            <v>#N/A</v>
          </cell>
        </row>
        <row r="52">
          <cell r="A52" t="str">
            <v>1675</v>
          </cell>
          <cell r="B52" t="str">
            <v>Automotive equipment - A/A - Not Assigned to Departments</v>
          </cell>
          <cell r="D52" t="e">
            <v>#REF!</v>
          </cell>
          <cell r="E52" t="e">
            <v>#N/A</v>
          </cell>
        </row>
        <row r="53">
          <cell r="A53" t="str">
            <v>1680</v>
          </cell>
          <cell r="B53" t="str">
            <v>Computer hardware and software - Not Assigned to Departments</v>
          </cell>
          <cell r="D53" t="e">
            <v>#REF!</v>
          </cell>
          <cell r="E53" t="e">
            <v>#N/A</v>
          </cell>
        </row>
        <row r="54">
          <cell r="A54" t="str">
            <v>1685</v>
          </cell>
          <cell r="B54" t="str">
            <v>Computer hardware/software-A/A - Not Assigned to Departments</v>
          </cell>
          <cell r="D54" t="e">
            <v>#REF!</v>
          </cell>
          <cell r="E54" t="e">
            <v>#N/A</v>
          </cell>
        </row>
        <row r="55">
          <cell r="A55" t="str">
            <v>1690</v>
          </cell>
          <cell r="B55" t="str">
            <v>Infrastructure - Not Assigned to Departments</v>
          </cell>
          <cell r="D55" t="e">
            <v>#REF!</v>
          </cell>
          <cell r="E55" t="e">
            <v>#N/A</v>
          </cell>
        </row>
        <row r="56">
          <cell r="A56" t="str">
            <v>1695</v>
          </cell>
          <cell r="B56" t="str">
            <v>Infrastructure - A/A - Not Assigned to Departments</v>
          </cell>
          <cell r="D56" t="e">
            <v>#REF!</v>
          </cell>
          <cell r="E56" t="e">
            <v>#N/A</v>
          </cell>
        </row>
        <row r="57">
          <cell r="A57" t="str">
            <v>2100</v>
          </cell>
          <cell r="B57" t="str">
            <v>Accounts payable - Not Assigned to Departments</v>
          </cell>
          <cell r="D57" t="e">
            <v>#REF!</v>
          </cell>
          <cell r="E57" t="e">
            <v>#N/A</v>
          </cell>
        </row>
        <row r="58">
          <cell r="A58" t="str">
            <v>2105</v>
          </cell>
          <cell r="B58" t="str">
            <v>Accounts payable - other - Not Assigned to Departments</v>
          </cell>
          <cell r="D58" t="e">
            <v>#REF!</v>
          </cell>
          <cell r="E58" t="e">
            <v>#N/A</v>
          </cell>
        </row>
        <row r="59">
          <cell r="A59" t="str">
            <v>2140</v>
          </cell>
          <cell r="B59" t="str">
            <v>Accrued liabilities - Not Assigned to Departments</v>
          </cell>
          <cell r="D59" t="e">
            <v>#REF!</v>
          </cell>
          <cell r="E59" t="e">
            <v>#N/A</v>
          </cell>
        </row>
        <row r="60">
          <cell r="A60" t="str">
            <v>2145</v>
          </cell>
          <cell r="B60" t="str">
            <v>Vacation Payable - Not Assigned to Departments</v>
          </cell>
          <cell r="D60" t="e">
            <v>#REF!</v>
          </cell>
          <cell r="E60" t="e">
            <v>#N/A</v>
          </cell>
        </row>
        <row r="61">
          <cell r="A61" t="str">
            <v>2145 - 0001</v>
          </cell>
          <cell r="B61" t="str">
            <v>Vacation Payable - Administration</v>
          </cell>
          <cell r="D61" t="e">
            <v>#REF!</v>
          </cell>
          <cell r="E61" t="e">
            <v>#N/A</v>
          </cell>
        </row>
        <row r="62">
          <cell r="A62" t="str">
            <v>2145 - 0002</v>
          </cell>
          <cell r="B62" t="str">
            <v>Vacation Payable - Operations</v>
          </cell>
          <cell r="D62" t="e">
            <v>#REF!</v>
          </cell>
          <cell r="E62" t="e">
            <v>#N/A</v>
          </cell>
        </row>
        <row r="63">
          <cell r="A63" t="str">
            <v>2145 - 0003</v>
          </cell>
          <cell r="B63" t="str">
            <v>Vacation Payable - Source Water Protection</v>
          </cell>
          <cell r="D63" t="e">
            <v>#REF!</v>
          </cell>
          <cell r="E63" t="e">
            <v>#N/A</v>
          </cell>
        </row>
        <row r="64">
          <cell r="A64" t="str">
            <v>2145 - 0004</v>
          </cell>
          <cell r="B64" t="str">
            <v>Vacation Payable - Generic Regulations</v>
          </cell>
          <cell r="D64" t="e">
            <v>#REF!</v>
          </cell>
          <cell r="E64" t="e">
            <v>#N/A</v>
          </cell>
        </row>
        <row r="65">
          <cell r="A65" t="str">
            <v>2145 - 0005</v>
          </cell>
          <cell r="B65" t="str">
            <v>Vacation Payable - Cordova Lake Dam</v>
          </cell>
          <cell r="D65" t="e">
            <v>#REF!</v>
          </cell>
          <cell r="E65" t="e">
            <v>#N/A</v>
          </cell>
        </row>
        <row r="66">
          <cell r="A66" t="str">
            <v>2145 - 0006</v>
          </cell>
          <cell r="B66" t="str">
            <v>Vacation Payable - Round Lake Dam</v>
          </cell>
          <cell r="D66" t="e">
            <v>#REF!</v>
          </cell>
          <cell r="E66" t="e">
            <v>#N/A</v>
          </cell>
        </row>
        <row r="67">
          <cell r="A67" t="str">
            <v>2145 - 0007</v>
          </cell>
          <cell r="B67" t="str">
            <v>Vacation Payable - Kashabog Lake Dam</v>
          </cell>
          <cell r="D67" t="e">
            <v>#REF!</v>
          </cell>
          <cell r="E67" t="e">
            <v>#N/A</v>
          </cell>
        </row>
        <row r="68">
          <cell r="A68" t="str">
            <v>2145 - 0008</v>
          </cell>
          <cell r="B68" t="str">
            <v>Vacation Payable - Hydro Plant</v>
          </cell>
          <cell r="D68" t="e">
            <v>#REF!</v>
          </cell>
          <cell r="E68" t="e">
            <v>#N/A</v>
          </cell>
        </row>
        <row r="69">
          <cell r="A69" t="str">
            <v>2145 - 0009</v>
          </cell>
          <cell r="B69" t="str">
            <v>Vacation Payable - McGeachie Conservation</v>
          </cell>
          <cell r="D69" t="e">
            <v>#REF!</v>
          </cell>
          <cell r="E69" t="e">
            <v>#N/A</v>
          </cell>
        </row>
        <row r="70">
          <cell r="A70" t="str">
            <v>2145 - 0010</v>
          </cell>
          <cell r="B70" t="str">
            <v>Vacation Payable - Crowe Bridge Area</v>
          </cell>
          <cell r="D70" t="e">
            <v>#REF!</v>
          </cell>
          <cell r="E70" t="e">
            <v>#N/A</v>
          </cell>
        </row>
        <row r="71">
          <cell r="A71" t="str">
            <v>2145 - 0011</v>
          </cell>
          <cell r="B71" t="str">
            <v>Vacation Payable - Lands</v>
          </cell>
          <cell r="D71" t="e">
            <v>#REF!</v>
          </cell>
          <cell r="E71" t="e">
            <v>#N/A</v>
          </cell>
        </row>
        <row r="72">
          <cell r="A72" t="str">
            <v>2150</v>
          </cell>
          <cell r="B72" t="str">
            <v>Payroll - other payable - Not Assigned to Departments</v>
          </cell>
          <cell r="C72">
            <v>7000</v>
          </cell>
          <cell r="D72" t="e">
            <v>#REF!</v>
          </cell>
          <cell r="E72">
            <v>0</v>
          </cell>
        </row>
        <row r="73">
          <cell r="A73" t="str">
            <v>2200</v>
          </cell>
          <cell r="B73" t="str">
            <v>Provincial sales tax payable - Not Assigned to Departments</v>
          </cell>
          <cell r="D73" t="e">
            <v>#REF!</v>
          </cell>
          <cell r="E73" t="e">
            <v>#N/A</v>
          </cell>
        </row>
        <row r="74">
          <cell r="A74" t="str">
            <v>2215</v>
          </cell>
          <cell r="B74" t="str">
            <v>G.S.T. - Paid out (ITC's) - Not Assigned to Departments</v>
          </cell>
          <cell r="D74" t="e">
            <v>#REF!</v>
          </cell>
          <cell r="E74" t="e">
            <v>#N/A</v>
          </cell>
        </row>
        <row r="75">
          <cell r="A75" t="str">
            <v>2220</v>
          </cell>
          <cell r="B75" t="str">
            <v>G.S.T. - Rebates - Not Assigned to Departments</v>
          </cell>
          <cell r="D75" t="e">
            <v>#REF!</v>
          </cell>
          <cell r="E75" t="e">
            <v>#N/A</v>
          </cell>
        </row>
        <row r="76">
          <cell r="A76" t="str">
            <v>2225</v>
          </cell>
          <cell r="B76" t="str">
            <v>G.S.T. - Collected - Not Assigned to Departments</v>
          </cell>
          <cell r="D76" t="e">
            <v>#REF!</v>
          </cell>
          <cell r="E76" t="e">
            <v>#N/A</v>
          </cell>
        </row>
        <row r="77">
          <cell r="A77" t="str">
            <v>2300</v>
          </cell>
          <cell r="B77" t="str">
            <v>Employer Health Tax payable - Not Assigned to Departments</v>
          </cell>
          <cell r="D77" t="e">
            <v>#REF!</v>
          </cell>
          <cell r="E77" t="e">
            <v>#N/A</v>
          </cell>
        </row>
        <row r="78">
          <cell r="A78" t="str">
            <v>2320</v>
          </cell>
          <cell r="B78" t="str">
            <v>C.P.P. payable - Not Assigned to Departments</v>
          </cell>
          <cell r="D78" t="e">
            <v>#REF!</v>
          </cell>
          <cell r="E78" t="e">
            <v>#N/A</v>
          </cell>
        </row>
        <row r="79">
          <cell r="A79" t="str">
            <v>2325</v>
          </cell>
          <cell r="B79" t="str">
            <v>E.I. payable - Not Assigned to Departments</v>
          </cell>
          <cell r="D79" t="e">
            <v>#REF!</v>
          </cell>
          <cell r="E79" t="e">
            <v>#N/A</v>
          </cell>
        </row>
        <row r="80">
          <cell r="A80" t="str">
            <v>2330</v>
          </cell>
          <cell r="B80" t="str">
            <v>Income tax payable - Not Assigned to Departments</v>
          </cell>
          <cell r="D80" t="e">
            <v>#REF!</v>
          </cell>
          <cell r="E80" t="e">
            <v>#N/A</v>
          </cell>
        </row>
        <row r="81">
          <cell r="A81" t="str">
            <v>2335</v>
          </cell>
          <cell r="B81" t="str">
            <v>Group Benefits/Life Ins. Payable - Not Assigned to Departments</v>
          </cell>
          <cell r="D81" t="e">
            <v>#REF!</v>
          </cell>
          <cell r="E81" t="e">
            <v>#N/A</v>
          </cell>
        </row>
        <row r="82">
          <cell r="A82" t="str">
            <v>2335 - 0001</v>
          </cell>
          <cell r="B82" t="str">
            <v>Group Benefits/Life Ins. Payable - Administration</v>
          </cell>
          <cell r="D82" t="e">
            <v>#REF!</v>
          </cell>
          <cell r="E82" t="e">
            <v>#N/A</v>
          </cell>
        </row>
        <row r="83">
          <cell r="A83" t="str">
            <v>2335 - 0002</v>
          </cell>
          <cell r="B83" t="str">
            <v>Group Benefits/Life Ins. Payable - Operations</v>
          </cell>
          <cell r="D83" t="e">
            <v>#REF!</v>
          </cell>
          <cell r="E83" t="e">
            <v>#N/A</v>
          </cell>
        </row>
        <row r="84">
          <cell r="A84" t="str">
            <v>2335 - 0003</v>
          </cell>
          <cell r="B84" t="str">
            <v>Group Benefits/Life Ins. Payable - Source Water Protection</v>
          </cell>
          <cell r="D84" t="e">
            <v>#REF!</v>
          </cell>
          <cell r="E84" t="e">
            <v>#N/A</v>
          </cell>
        </row>
        <row r="85">
          <cell r="A85" t="str">
            <v>2335 - 0004</v>
          </cell>
          <cell r="B85" t="str">
            <v>Group Benefits/Life Ins. Payable - Generic Regulations</v>
          </cell>
          <cell r="D85" t="e">
            <v>#REF!</v>
          </cell>
          <cell r="E85" t="e">
            <v>#N/A</v>
          </cell>
        </row>
        <row r="86">
          <cell r="A86" t="str">
            <v>2335 - 0005</v>
          </cell>
          <cell r="B86" t="str">
            <v>Group Benefits/Life Ins. Payable - Cordova Lake Dam</v>
          </cell>
          <cell r="D86" t="e">
            <v>#REF!</v>
          </cell>
          <cell r="E86" t="e">
            <v>#N/A</v>
          </cell>
        </row>
        <row r="87">
          <cell r="A87" t="str">
            <v>2335 - 0006</v>
          </cell>
          <cell r="B87" t="str">
            <v>Group Benefits/Life Ins. Payable - Round Lake Dam</v>
          </cell>
          <cell r="D87" t="e">
            <v>#REF!</v>
          </cell>
          <cell r="E87" t="e">
            <v>#N/A</v>
          </cell>
        </row>
        <row r="88">
          <cell r="A88" t="str">
            <v>2335 - 0007</v>
          </cell>
          <cell r="B88" t="str">
            <v>Group Benefits/Life Ins. Payable - Kashabog Lake Dam</v>
          </cell>
          <cell r="D88" t="e">
            <v>#REF!</v>
          </cell>
          <cell r="E88" t="e">
            <v>#N/A</v>
          </cell>
        </row>
        <row r="89">
          <cell r="A89" t="str">
            <v>2335 - 0008</v>
          </cell>
          <cell r="B89" t="str">
            <v>Group Benefits/Life Ins. Payable - Hydro Plant</v>
          </cell>
          <cell r="D89" t="e">
            <v>#REF!</v>
          </cell>
          <cell r="E89" t="e">
            <v>#N/A</v>
          </cell>
        </row>
        <row r="90">
          <cell r="A90" t="str">
            <v>2335 - 0009</v>
          </cell>
          <cell r="B90" t="str">
            <v>Group Benefits/Life Ins. Payable - McGeachie Conservation</v>
          </cell>
          <cell r="D90" t="e">
            <v>#REF!</v>
          </cell>
          <cell r="E90" t="e">
            <v>#N/A</v>
          </cell>
        </row>
        <row r="91">
          <cell r="A91" t="str">
            <v>2335 - 0010</v>
          </cell>
          <cell r="B91" t="str">
            <v>Group Benefits/Life Ins. Payable - Crowe Bridge Area</v>
          </cell>
          <cell r="D91" t="e">
            <v>#REF!</v>
          </cell>
          <cell r="E91" t="e">
            <v>#N/A</v>
          </cell>
        </row>
        <row r="92">
          <cell r="A92" t="str">
            <v>2335 - 0011</v>
          </cell>
          <cell r="B92" t="str">
            <v>Group Benefits/Life Ins. Payable - Lands</v>
          </cell>
          <cell r="D92" t="e">
            <v>#REF!</v>
          </cell>
          <cell r="E92" t="e">
            <v>#N/A</v>
          </cell>
        </row>
        <row r="93">
          <cell r="A93" t="str">
            <v>2335 - 0012</v>
          </cell>
          <cell r="B93" t="str">
            <v>Group Benefits/Life Ins. Payable - Special Projects - Other</v>
          </cell>
          <cell r="D93" t="e">
            <v>#REF!</v>
          </cell>
          <cell r="E93" t="e">
            <v>#N/A</v>
          </cell>
        </row>
        <row r="94">
          <cell r="A94" t="str">
            <v>2340</v>
          </cell>
          <cell r="B94" t="str">
            <v>R.R.S.P. payable - Not Assigned to Departments</v>
          </cell>
          <cell r="D94" t="e">
            <v>#REF!</v>
          </cell>
          <cell r="E94" t="e">
            <v>#N/A</v>
          </cell>
        </row>
        <row r="95">
          <cell r="A95" t="str">
            <v>2345</v>
          </cell>
          <cell r="B95" t="str">
            <v>OMERS payable - Not Assigned to Departments</v>
          </cell>
          <cell r="D95" t="e">
            <v>#REF!</v>
          </cell>
          <cell r="E95" t="e">
            <v>#N/A</v>
          </cell>
        </row>
        <row r="96">
          <cell r="A96" t="str">
            <v>2350</v>
          </cell>
          <cell r="B96" t="str">
            <v>W.S.I.B. payable - Not Assigned to Departments</v>
          </cell>
          <cell r="D96" t="e">
            <v>#REF!</v>
          </cell>
          <cell r="E96" t="e">
            <v>#N/A</v>
          </cell>
        </row>
        <row r="97">
          <cell r="A97" t="str">
            <v>2390</v>
          </cell>
          <cell r="B97" t="str">
            <v>Garnishment - Not Assigned to Departments</v>
          </cell>
          <cell r="D97" t="e">
            <v>#REF!</v>
          </cell>
          <cell r="E97" t="e">
            <v>#N/A</v>
          </cell>
        </row>
        <row r="98">
          <cell r="A98" t="str">
            <v>2390 - 0001</v>
          </cell>
          <cell r="B98" t="str">
            <v>Garnishment - Administration</v>
          </cell>
          <cell r="D98" t="e">
            <v>#REF!</v>
          </cell>
          <cell r="E98" t="e">
            <v>#N/A</v>
          </cell>
        </row>
        <row r="99">
          <cell r="A99" t="str">
            <v>2390 - 0002</v>
          </cell>
          <cell r="B99" t="str">
            <v>Garnishment - Operations</v>
          </cell>
          <cell r="D99" t="e">
            <v>#REF!</v>
          </cell>
          <cell r="E99" t="e">
            <v>#N/A</v>
          </cell>
        </row>
        <row r="100">
          <cell r="A100" t="str">
            <v>2390 - 0003</v>
          </cell>
          <cell r="B100" t="str">
            <v>Garnishment - Source Water Protection</v>
          </cell>
          <cell r="D100" t="e">
            <v>#REF!</v>
          </cell>
          <cell r="E100" t="e">
            <v>#N/A</v>
          </cell>
        </row>
        <row r="101">
          <cell r="A101" t="str">
            <v>2390 - 0004</v>
          </cell>
          <cell r="B101" t="str">
            <v>Garnishment - Generic Regulations</v>
          </cell>
          <cell r="D101" t="e">
            <v>#REF!</v>
          </cell>
          <cell r="E101" t="e">
            <v>#N/A</v>
          </cell>
        </row>
        <row r="102">
          <cell r="A102" t="str">
            <v>2390 - 0005</v>
          </cell>
          <cell r="B102" t="str">
            <v>Garnishment - Cordova Lake Dam</v>
          </cell>
          <cell r="D102" t="e">
            <v>#REF!</v>
          </cell>
          <cell r="E102" t="e">
            <v>#N/A</v>
          </cell>
        </row>
        <row r="103">
          <cell r="A103" t="str">
            <v>2390 - 0006</v>
          </cell>
          <cell r="B103" t="str">
            <v>Garnishment - Round Lake Dam</v>
          </cell>
          <cell r="D103" t="e">
            <v>#REF!</v>
          </cell>
          <cell r="E103" t="e">
            <v>#N/A</v>
          </cell>
        </row>
        <row r="104">
          <cell r="A104" t="str">
            <v>2390 - 0007</v>
          </cell>
          <cell r="B104" t="str">
            <v>Garnishment - Kashabog Lake Dam</v>
          </cell>
          <cell r="D104" t="e">
            <v>#REF!</v>
          </cell>
          <cell r="E104" t="e">
            <v>#N/A</v>
          </cell>
        </row>
        <row r="105">
          <cell r="A105" t="str">
            <v>2390 - 0008</v>
          </cell>
          <cell r="B105" t="str">
            <v>Garnishment - Hydro Plant</v>
          </cell>
          <cell r="D105" t="e">
            <v>#REF!</v>
          </cell>
          <cell r="E105" t="e">
            <v>#N/A</v>
          </cell>
        </row>
        <row r="106">
          <cell r="A106" t="str">
            <v>2390 - 0009</v>
          </cell>
          <cell r="B106" t="str">
            <v>Garnishment - McGeachie Conservation</v>
          </cell>
          <cell r="D106" t="e">
            <v>#REF!</v>
          </cell>
          <cell r="E106" t="e">
            <v>#N/A</v>
          </cell>
        </row>
        <row r="107">
          <cell r="A107" t="str">
            <v>2390 - 0010</v>
          </cell>
          <cell r="B107" t="str">
            <v>Garnishment - Crowe Bridge Area</v>
          </cell>
          <cell r="D107" t="e">
            <v>#REF!</v>
          </cell>
          <cell r="E107" t="e">
            <v>#N/A</v>
          </cell>
        </row>
        <row r="108">
          <cell r="A108" t="str">
            <v>2390 - 0011</v>
          </cell>
          <cell r="B108" t="str">
            <v>Garnishment - Lands</v>
          </cell>
          <cell r="D108" t="e">
            <v>#REF!</v>
          </cell>
          <cell r="E108" t="e">
            <v>#N/A</v>
          </cell>
        </row>
        <row r="109">
          <cell r="A109" t="str">
            <v>2390 - 0012</v>
          </cell>
          <cell r="B109" t="str">
            <v>Garnishment - Special Projects - Other</v>
          </cell>
          <cell r="D109" t="e">
            <v>#REF!</v>
          </cell>
          <cell r="E109" t="e">
            <v>#N/A</v>
          </cell>
        </row>
        <row r="110">
          <cell r="A110" t="str">
            <v>2600</v>
          </cell>
          <cell r="B110" t="str">
            <v>Deferred Revenue - Not Assigned to Departments</v>
          </cell>
          <cell r="D110" t="e">
            <v>#REF!</v>
          </cell>
          <cell r="E110" t="e">
            <v>#N/A</v>
          </cell>
        </row>
        <row r="111">
          <cell r="A111" t="str">
            <v>2800</v>
          </cell>
          <cell r="B111" t="str">
            <v>Bank advances - Not Assigned to Departments</v>
          </cell>
          <cell r="D111" t="e">
            <v>#REF!</v>
          </cell>
          <cell r="E111" t="e">
            <v>#N/A</v>
          </cell>
        </row>
        <row r="112">
          <cell r="A112" t="str">
            <v>3100</v>
          </cell>
          <cell r="B112" t="str">
            <v>Contingency Reserve - Not Assigned to Departments</v>
          </cell>
          <cell r="C112">
            <v>7000</v>
          </cell>
          <cell r="D112" t="e">
            <v>#REF!</v>
          </cell>
          <cell r="E112">
            <v>0</v>
          </cell>
        </row>
        <row r="113">
          <cell r="A113" t="str">
            <v>3110</v>
          </cell>
          <cell r="B113" t="str">
            <v>Crowe Bridge Cons Area reserve - Not Assigned to Departments</v>
          </cell>
          <cell r="D113" t="e">
            <v>#REF!</v>
          </cell>
          <cell r="E113" t="e">
            <v>#N/A</v>
          </cell>
        </row>
        <row r="114">
          <cell r="A114" t="str">
            <v>3120</v>
          </cell>
          <cell r="B114" t="str">
            <v>Equipment reserve - Not Assigned to Departments</v>
          </cell>
          <cell r="D114" t="e">
            <v>#REF!</v>
          </cell>
          <cell r="E114" t="e">
            <v>#N/A</v>
          </cell>
        </row>
        <row r="115">
          <cell r="A115" t="str">
            <v>3130</v>
          </cell>
          <cell r="B115" t="str">
            <v>Consol Hydro Shared Rev reserve - Not Assigned to Departments</v>
          </cell>
          <cell r="D115" t="e">
            <v>#REF!</v>
          </cell>
          <cell r="E115" t="e">
            <v>#N/A</v>
          </cell>
        </row>
        <row r="116">
          <cell r="A116" t="str">
            <v>3140</v>
          </cell>
          <cell r="B116" t="str">
            <v>C.A.P. reserve - Not Assigned to Departments</v>
          </cell>
          <cell r="D116" t="e">
            <v>#REF!</v>
          </cell>
          <cell r="E116" t="e">
            <v>#N/A</v>
          </cell>
        </row>
        <row r="117">
          <cell r="A117" t="str">
            <v>3150</v>
          </cell>
          <cell r="B117" t="str">
            <v>General reserve - Not Assigned to Departments</v>
          </cell>
          <cell r="D117" t="e">
            <v>#REF!</v>
          </cell>
          <cell r="E117" t="e">
            <v>#N/A</v>
          </cell>
        </row>
        <row r="118">
          <cell r="A118" t="str">
            <v>3170</v>
          </cell>
          <cell r="B118" t="str">
            <v>McGeachie C.A. reserve - Not Assigned to Departments</v>
          </cell>
          <cell r="D118" t="e">
            <v>#REF!</v>
          </cell>
          <cell r="E118" t="e">
            <v>#N/A</v>
          </cell>
        </row>
        <row r="119">
          <cell r="A119" t="str">
            <v>3180</v>
          </cell>
          <cell r="B119" t="str">
            <v>Agreement Forest reserve - Not Assigned to Departments</v>
          </cell>
          <cell r="D119" t="e">
            <v>#REF!</v>
          </cell>
          <cell r="E119" t="e">
            <v>#N/A</v>
          </cell>
        </row>
        <row r="120">
          <cell r="A120" t="str">
            <v>3200</v>
          </cell>
          <cell r="B120" t="str">
            <v>Equity in Capital Assets - Not Assigned to Departments</v>
          </cell>
          <cell r="D120" t="e">
            <v>#REF!</v>
          </cell>
          <cell r="E120" t="e">
            <v>#N/A</v>
          </cell>
        </row>
        <row r="121">
          <cell r="A121" t="str">
            <v>3250</v>
          </cell>
          <cell r="B121" t="str">
            <v>Capital asset fund balance - Not Assigned to Departments</v>
          </cell>
          <cell r="D121" t="e">
            <v>#REF!</v>
          </cell>
          <cell r="E121" t="e">
            <v>#N/A</v>
          </cell>
        </row>
        <row r="122">
          <cell r="A122" t="str">
            <v>3250 - 0001</v>
          </cell>
          <cell r="B122" t="str">
            <v>Capital asset fund balance - Administration</v>
          </cell>
          <cell r="D122" t="e">
            <v>#REF!</v>
          </cell>
          <cell r="E122" t="e">
            <v>#N/A</v>
          </cell>
        </row>
        <row r="123">
          <cell r="A123" t="str">
            <v>3250 - 0002</v>
          </cell>
          <cell r="B123" t="str">
            <v>Capital asset fund balance - Operations</v>
          </cell>
          <cell r="D123" t="e">
            <v>#REF!</v>
          </cell>
          <cell r="E123" t="e">
            <v>#N/A</v>
          </cell>
        </row>
        <row r="124">
          <cell r="A124" t="str">
            <v>3250 - 0003</v>
          </cell>
          <cell r="B124" t="str">
            <v>Capital asset fund balance - Source Water Protection</v>
          </cell>
          <cell r="D124" t="e">
            <v>#REF!</v>
          </cell>
          <cell r="E124" t="e">
            <v>#N/A</v>
          </cell>
        </row>
        <row r="125">
          <cell r="A125" t="str">
            <v>3250 - 0004</v>
          </cell>
          <cell r="B125" t="str">
            <v>Capital asset fund balance - Generic Regulations</v>
          </cell>
          <cell r="D125" t="e">
            <v>#REF!</v>
          </cell>
          <cell r="E125" t="e">
            <v>#N/A</v>
          </cell>
        </row>
        <row r="126">
          <cell r="A126" t="str">
            <v>3250 - 0005</v>
          </cell>
          <cell r="B126" t="str">
            <v>Capital asset fund balance - Cordova Lake Dam</v>
          </cell>
          <cell r="D126" t="e">
            <v>#REF!</v>
          </cell>
          <cell r="E126" t="e">
            <v>#N/A</v>
          </cell>
        </row>
        <row r="127">
          <cell r="A127" t="str">
            <v>3250 - 0006</v>
          </cell>
          <cell r="B127" t="str">
            <v>Capital asset fund balance - Round Lake Dam</v>
          </cell>
          <cell r="D127" t="e">
            <v>#REF!</v>
          </cell>
          <cell r="E127" t="e">
            <v>#N/A</v>
          </cell>
        </row>
        <row r="128">
          <cell r="A128" t="str">
            <v>3250 - 0007</v>
          </cell>
          <cell r="B128" t="str">
            <v>Capital asset fund balance - Kashabog Lake Dam</v>
          </cell>
          <cell r="D128" t="e">
            <v>#REF!</v>
          </cell>
          <cell r="E128" t="e">
            <v>#N/A</v>
          </cell>
        </row>
        <row r="129">
          <cell r="A129" t="str">
            <v>3250 - 0008</v>
          </cell>
          <cell r="B129" t="str">
            <v>Capital asset fund balance - Hydro Plant</v>
          </cell>
          <cell r="D129" t="e">
            <v>#REF!</v>
          </cell>
          <cell r="E129" t="e">
            <v>#N/A</v>
          </cell>
        </row>
        <row r="130">
          <cell r="A130" t="str">
            <v>3250 - 0009</v>
          </cell>
          <cell r="B130" t="str">
            <v>Capital asset fund balance - McGeachie Conservation</v>
          </cell>
          <cell r="D130" t="e">
            <v>#REF!</v>
          </cell>
          <cell r="E130" t="e">
            <v>#N/A</v>
          </cell>
        </row>
        <row r="131">
          <cell r="A131" t="str">
            <v>3250 - 0010</v>
          </cell>
          <cell r="B131" t="str">
            <v>Capital asset fund balance - Crowe Bridge Area</v>
          </cell>
          <cell r="D131" t="e">
            <v>#REF!</v>
          </cell>
          <cell r="E131" t="e">
            <v>#N/A</v>
          </cell>
        </row>
        <row r="132">
          <cell r="A132" t="str">
            <v>3250 - 0011</v>
          </cell>
          <cell r="B132" t="str">
            <v>Capital asset fund balance - Lands</v>
          </cell>
          <cell r="D132" t="e">
            <v>#REF!</v>
          </cell>
          <cell r="E132" t="e">
            <v>#N/A</v>
          </cell>
        </row>
        <row r="133">
          <cell r="A133" t="str">
            <v>3250 - 0012</v>
          </cell>
          <cell r="B133" t="str">
            <v>Capital asset fund balance - Special Projects - Other</v>
          </cell>
          <cell r="D133" t="e">
            <v>#REF!</v>
          </cell>
          <cell r="E133" t="e">
            <v>#N/A</v>
          </cell>
        </row>
        <row r="134">
          <cell r="A134" t="str">
            <v>3350</v>
          </cell>
          <cell r="B134" t="str">
            <v>General Surplus - Not Assigned to Departments</v>
          </cell>
          <cell r="D134" t="e">
            <v>#REF!</v>
          </cell>
          <cell r="E134" t="e">
            <v>#N/A</v>
          </cell>
        </row>
        <row r="135">
          <cell r="A135" t="str">
            <v>3350 - 0001</v>
          </cell>
          <cell r="B135" t="str">
            <v>General Surplus - Administration</v>
          </cell>
          <cell r="D135" t="e">
            <v>#REF!</v>
          </cell>
          <cell r="E135" t="e">
            <v>#N/A</v>
          </cell>
        </row>
        <row r="136">
          <cell r="A136" t="str">
            <v>3350 - 0002</v>
          </cell>
          <cell r="B136" t="str">
            <v>General Surplus - Operations</v>
          </cell>
          <cell r="D136" t="e">
            <v>#REF!</v>
          </cell>
          <cell r="E136" t="e">
            <v>#N/A</v>
          </cell>
        </row>
        <row r="137">
          <cell r="A137" t="str">
            <v>3350 - 0003</v>
          </cell>
          <cell r="B137" t="str">
            <v>General Surplus - Source Water Protection</v>
          </cell>
          <cell r="D137" t="e">
            <v>#REF!</v>
          </cell>
          <cell r="E137" t="e">
            <v>#N/A</v>
          </cell>
        </row>
        <row r="138">
          <cell r="A138" t="str">
            <v>3350 - 0004</v>
          </cell>
          <cell r="B138" t="str">
            <v>General Surplus - Generic Regulations</v>
          </cell>
          <cell r="D138" t="e">
            <v>#REF!</v>
          </cell>
          <cell r="E138" t="e">
            <v>#N/A</v>
          </cell>
        </row>
        <row r="139">
          <cell r="A139" t="str">
            <v>3350 - 0005</v>
          </cell>
          <cell r="B139" t="str">
            <v>General Surplus - Cordova Lake Dam</v>
          </cell>
          <cell r="D139" t="e">
            <v>#REF!</v>
          </cell>
          <cell r="E139" t="e">
            <v>#N/A</v>
          </cell>
        </row>
        <row r="140">
          <cell r="A140" t="str">
            <v>3350 - 0006</v>
          </cell>
          <cell r="B140" t="str">
            <v>General Surplus - Round Lake Dam</v>
          </cell>
          <cell r="D140" t="e">
            <v>#REF!</v>
          </cell>
          <cell r="E140" t="e">
            <v>#N/A</v>
          </cell>
        </row>
        <row r="141">
          <cell r="A141" t="str">
            <v>3350 - 0007</v>
          </cell>
          <cell r="B141" t="str">
            <v>General Surplus - Kashabog Lake Dam</v>
          </cell>
          <cell r="D141" t="e">
            <v>#REF!</v>
          </cell>
          <cell r="E141" t="e">
            <v>#N/A</v>
          </cell>
        </row>
        <row r="142">
          <cell r="A142" t="str">
            <v>3350 - 0008</v>
          </cell>
          <cell r="B142" t="str">
            <v>General Surplus - Hydro Plant</v>
          </cell>
          <cell r="D142" t="e">
            <v>#REF!</v>
          </cell>
          <cell r="E142" t="e">
            <v>#N/A</v>
          </cell>
        </row>
        <row r="143">
          <cell r="A143" t="str">
            <v>3350 - 0009</v>
          </cell>
          <cell r="B143" t="str">
            <v>General Surplus - McGeachie Conservation</v>
          </cell>
          <cell r="D143" t="e">
            <v>#REF!</v>
          </cell>
          <cell r="E143" t="e">
            <v>#N/A</v>
          </cell>
        </row>
        <row r="144">
          <cell r="A144" t="str">
            <v>3350 - 0010</v>
          </cell>
          <cell r="B144" t="str">
            <v>General Surplus - Crowe Bridge Area</v>
          </cell>
          <cell r="D144" t="e">
            <v>#REF!</v>
          </cell>
          <cell r="E144" t="e">
            <v>#N/A</v>
          </cell>
        </row>
        <row r="145">
          <cell r="A145" t="str">
            <v>3350 - 0011</v>
          </cell>
          <cell r="B145" t="str">
            <v>General Surplus - Lands</v>
          </cell>
          <cell r="D145" t="e">
            <v>#REF!</v>
          </cell>
          <cell r="E145" t="e">
            <v>#N/A</v>
          </cell>
        </row>
        <row r="146">
          <cell r="A146" t="str">
            <v>3350 - 0012</v>
          </cell>
          <cell r="B146" t="str">
            <v>General Surplus - Special Projects - Other</v>
          </cell>
          <cell r="D146" t="e">
            <v>#REF!</v>
          </cell>
          <cell r="E146" t="e">
            <v>#N/A</v>
          </cell>
        </row>
        <row r="147">
          <cell r="A147" t="str">
            <v>4005</v>
          </cell>
          <cell r="B147" t="str">
            <v>Provincial Grant - Operations - Not Assigned to Departments</v>
          </cell>
          <cell r="D147" t="e">
            <v>#REF!</v>
          </cell>
          <cell r="E147" t="e">
            <v>#N/A</v>
          </cell>
        </row>
        <row r="148">
          <cell r="A148" t="str">
            <v>4010</v>
          </cell>
          <cell r="B148" t="str">
            <v>Provinicial Grant - Capital - Not Assigned to Departments</v>
          </cell>
          <cell r="C148">
            <v>60267</v>
          </cell>
          <cell r="D148" t="e">
            <v>#REF!</v>
          </cell>
        </row>
        <row r="149">
          <cell r="A149" t="str">
            <v>4015</v>
          </cell>
          <cell r="B149" t="str">
            <v>Provincial Grant - other - Not Assigned to Departments</v>
          </cell>
          <cell r="D149" t="e">
            <v>#REF!</v>
          </cell>
          <cell r="E149" t="e">
            <v>#N/A</v>
          </cell>
        </row>
        <row r="150">
          <cell r="A150" t="str">
            <v>4100</v>
          </cell>
          <cell r="B150" t="str">
            <v>Levies - Operations - Not Assigned to Departments</v>
          </cell>
          <cell r="D150" t="e">
            <v>#REF!</v>
          </cell>
          <cell r="E150" t="e">
            <v>#N/A</v>
          </cell>
        </row>
        <row r="151">
          <cell r="A151" t="str">
            <v>4100 - 0001</v>
          </cell>
          <cell r="B151" t="str">
            <v>Levies - Operations - Monitoring, Reporting &amp; GIS Components</v>
          </cell>
          <cell r="D151" t="e">
            <v>#REF!</v>
          </cell>
          <cell r="E151" t="e">
            <v>#N/A</v>
          </cell>
        </row>
        <row r="152">
          <cell r="A152" t="str">
            <v>4100 - 0002</v>
          </cell>
          <cell r="B152" t="str">
            <v>Levies - Operations - Operations</v>
          </cell>
          <cell r="C152">
            <v>759773</v>
          </cell>
          <cell r="D152" t="e">
            <v>#REF!</v>
          </cell>
          <cell r="E152">
            <v>759773</v>
          </cell>
        </row>
        <row r="153">
          <cell r="A153" t="str">
            <v>4100 - 0003</v>
          </cell>
          <cell r="B153" t="str">
            <v>Levies - Operations - Special Projects</v>
          </cell>
          <cell r="C153">
            <v>13930</v>
          </cell>
          <cell r="D153" t="e">
            <v>#REF!</v>
          </cell>
        </row>
        <row r="154">
          <cell r="A154" t="str">
            <v>4100 - 0004</v>
          </cell>
          <cell r="B154" t="str">
            <v>Levies - Operations - Generic Regulations</v>
          </cell>
          <cell r="D154" t="e">
            <v>#REF!</v>
          </cell>
          <cell r="E154" t="e">
            <v>#DIV/0!</v>
          </cell>
        </row>
        <row r="155">
          <cell r="A155" t="str">
            <v>4100 - 0011</v>
          </cell>
          <cell r="B155" t="str">
            <v>Levies - Operations - Lands</v>
          </cell>
          <cell r="C155">
            <v>2558</v>
          </cell>
          <cell r="D155" t="e">
            <v>#REF!</v>
          </cell>
          <cell r="E155">
            <v>0.55290070367474586</v>
          </cell>
        </row>
        <row r="156">
          <cell r="A156" t="str">
            <v>4110</v>
          </cell>
          <cell r="B156" t="str">
            <v>Levies - Capital - Not Assigned to Departments</v>
          </cell>
          <cell r="C156">
            <v>17310</v>
          </cell>
          <cell r="D156" t="e">
            <v>#REF!</v>
          </cell>
          <cell r="E156" t="e">
            <v>#N/A</v>
          </cell>
        </row>
        <row r="157">
          <cell r="A157" t="str">
            <v>4130</v>
          </cell>
          <cell r="B157" t="str">
            <v>Wood Sales - Not Assigned to Departments</v>
          </cell>
          <cell r="D157" t="e">
            <v>#REF!</v>
          </cell>
          <cell r="E157" t="e">
            <v>#N/A</v>
          </cell>
        </row>
        <row r="158">
          <cell r="A158" t="str">
            <v>4136</v>
          </cell>
          <cell r="B158" t="str">
            <v>Gen Regs-Watershed Advisory Hearing - Not Assigned to Departments</v>
          </cell>
          <cell r="D158" t="e">
            <v>#REF!</v>
          </cell>
          <cell r="E158" t="e">
            <v>#N/A</v>
          </cell>
        </row>
        <row r="159">
          <cell r="A159" t="str">
            <v>4136 - 0004</v>
          </cell>
          <cell r="B159" t="str">
            <v>Gen Regs-Watershed Advisory Hearing - Generic Regulations</v>
          </cell>
          <cell r="D159" t="e">
            <v>#REF!</v>
          </cell>
          <cell r="E159">
            <v>0</v>
          </cell>
        </row>
        <row r="160">
          <cell r="A160" t="str">
            <v>4137 - 0004</v>
          </cell>
          <cell r="B160" t="str">
            <v>Generic Regn's - Severance Review - Generic Regulations</v>
          </cell>
          <cell r="D160" t="e">
            <v>#REF!</v>
          </cell>
          <cell r="E160">
            <v>0</v>
          </cell>
        </row>
        <row r="161">
          <cell r="A161" t="str">
            <v>4138</v>
          </cell>
          <cell r="B161" t="str">
            <v>Generic Reg'ns - Full Property App. - Not Assigned to Departments</v>
          </cell>
          <cell r="D161" t="e">
            <v>#REF!</v>
          </cell>
          <cell r="E161" t="e">
            <v>#N/A</v>
          </cell>
        </row>
        <row r="162">
          <cell r="A162" t="str">
            <v>4138 - 0004</v>
          </cell>
          <cell r="B162" t="str">
            <v>Generic Reg'ns - Full Property App. - Generic Regulations</v>
          </cell>
          <cell r="D162" t="e">
            <v>#REF!</v>
          </cell>
          <cell r="E162">
            <v>0</v>
          </cell>
        </row>
        <row r="163">
          <cell r="A163" t="str">
            <v>4139</v>
          </cell>
          <cell r="B163" t="str">
            <v>Generic Reg'ns - Misc - Not Assigned to Departments</v>
          </cell>
          <cell r="D163" t="e">
            <v>#REF!</v>
          </cell>
          <cell r="E163" t="e">
            <v>#N/A</v>
          </cell>
        </row>
        <row r="164">
          <cell r="A164" t="str">
            <v>4139 - 0004</v>
          </cell>
          <cell r="B164" t="str">
            <v>Generic Reg'ns - Mapping Enquiries - Generic Regulations</v>
          </cell>
          <cell r="D164" t="e">
            <v>#REF!</v>
          </cell>
          <cell r="E164">
            <v>0</v>
          </cell>
        </row>
        <row r="165">
          <cell r="A165" t="str">
            <v>4140</v>
          </cell>
          <cell r="B165" t="str">
            <v>Generic Reg'ns - Minor Work App. - Not Assigned to Departments</v>
          </cell>
          <cell r="D165" t="e">
            <v>#REF!</v>
          </cell>
          <cell r="E165" t="e">
            <v>#N/A</v>
          </cell>
        </row>
        <row r="166">
          <cell r="A166" t="str">
            <v>4140 - 0004</v>
          </cell>
          <cell r="B166" t="str">
            <v>Generic Reg'ns - Minor Work App. - Generic Regulations</v>
          </cell>
          <cell r="D166" t="e">
            <v>#REF!</v>
          </cell>
          <cell r="E166">
            <v>0</v>
          </cell>
        </row>
        <row r="167">
          <cell r="A167" t="str">
            <v>4141</v>
          </cell>
          <cell r="B167" t="str">
            <v>Generic Reg'ns - Basic Work App - Not Assigned to Departments</v>
          </cell>
          <cell r="D167" t="e">
            <v>#REF!</v>
          </cell>
          <cell r="E167" t="e">
            <v>#N/A</v>
          </cell>
        </row>
        <row r="168">
          <cell r="A168" t="str">
            <v>4141 - 0004</v>
          </cell>
          <cell r="B168" t="str">
            <v>Generic Reg'ns - Basic Work App - Generic Regulations</v>
          </cell>
          <cell r="D168" t="e">
            <v>#REF!</v>
          </cell>
          <cell r="E168">
            <v>0</v>
          </cell>
        </row>
        <row r="169">
          <cell r="A169" t="str">
            <v>4142 - 0004</v>
          </cell>
          <cell r="B169" t="str">
            <v>Generic Reg'ns - Standard Work App - Generic Regulations</v>
          </cell>
          <cell r="D169" t="e">
            <v>#REF!</v>
          </cell>
          <cell r="E169">
            <v>0</v>
          </cell>
        </row>
        <row r="170">
          <cell r="A170" t="str">
            <v>4143</v>
          </cell>
          <cell r="B170" t="str">
            <v>Generic Reg'ns - Major Work App - Not Assigned to Departments</v>
          </cell>
          <cell r="D170" t="e">
            <v>#REF!</v>
          </cell>
          <cell r="E170" t="e">
            <v>#N/A</v>
          </cell>
        </row>
        <row r="171">
          <cell r="A171" t="str">
            <v>4143 - 0004</v>
          </cell>
          <cell r="B171" t="str">
            <v>Generic Reg'ns - Major Work App - Generic Regulations</v>
          </cell>
          <cell r="D171" t="e">
            <v>#REF!</v>
          </cell>
          <cell r="E171">
            <v>0</v>
          </cell>
        </row>
        <row r="172">
          <cell r="A172" t="str">
            <v>4144</v>
          </cell>
          <cell r="B172" t="str">
            <v>Generic Reg'ns - Permit Amendment - Not Assigned to Departments</v>
          </cell>
          <cell r="D172" t="e">
            <v>#REF!</v>
          </cell>
          <cell r="E172" t="e">
            <v>#N/A</v>
          </cell>
        </row>
        <row r="173">
          <cell r="A173" t="str">
            <v>4144 - 0004</v>
          </cell>
          <cell r="B173" t="str">
            <v>Generic Reg'ns - Permit Amendment - Generic Regulations</v>
          </cell>
          <cell r="D173" t="e">
            <v>#REF!</v>
          </cell>
          <cell r="E173">
            <v>0</v>
          </cell>
        </row>
        <row r="174">
          <cell r="A174" t="str">
            <v>4145</v>
          </cell>
          <cell r="B174" t="str">
            <v>Generic Reg'ns - Survey - Not Assigned to Departments</v>
          </cell>
          <cell r="D174" t="e">
            <v>#REF!</v>
          </cell>
          <cell r="E174" t="e">
            <v>#N/A</v>
          </cell>
        </row>
        <row r="175">
          <cell r="A175" t="str">
            <v>4145 - 0004</v>
          </cell>
          <cell r="B175" t="str">
            <v>Generic Reg'ns - Survey - Generic Regulations</v>
          </cell>
          <cell r="D175" t="e">
            <v>#REF!</v>
          </cell>
          <cell r="E175">
            <v>0</v>
          </cell>
        </row>
        <row r="176">
          <cell r="A176" t="str">
            <v>4146</v>
          </cell>
          <cell r="B176" t="str">
            <v>Generic Reg'ns - Lawyers Enquiries - Not Assigned to Departments</v>
          </cell>
          <cell r="D176" t="e">
            <v>#REF!</v>
          </cell>
          <cell r="E176" t="e">
            <v>#N/A</v>
          </cell>
        </row>
        <row r="177">
          <cell r="A177" t="str">
            <v>4146 - 0004</v>
          </cell>
          <cell r="B177" t="str">
            <v>Generic Reg'ns - Lawyers Enquiries - Generic Regulations</v>
          </cell>
          <cell r="D177" t="e">
            <v>#REF!</v>
          </cell>
          <cell r="E177">
            <v>0</v>
          </cell>
        </row>
        <row r="178">
          <cell r="A178" t="str">
            <v>4147</v>
          </cell>
          <cell r="B178" t="str">
            <v>Generic Reg'ns - Technical services - Not Assigned to Departments</v>
          </cell>
          <cell r="D178" t="e">
            <v>#REF!</v>
          </cell>
          <cell r="E178" t="e">
            <v>#N/A</v>
          </cell>
        </row>
        <row r="179">
          <cell r="A179" t="str">
            <v>4147 - 0004</v>
          </cell>
          <cell r="B179" t="str">
            <v>Generic Reg'ns - Technical services - Generic Regulations</v>
          </cell>
          <cell r="D179" t="e">
            <v>#REF!</v>
          </cell>
          <cell r="E179">
            <v>0</v>
          </cell>
        </row>
        <row r="180">
          <cell r="A180" t="str">
            <v>4148</v>
          </cell>
          <cell r="B180" t="str">
            <v>Generic Reg'ns - Infractions - Not Assigned to Departments</v>
          </cell>
          <cell r="D180" t="e">
            <v>#REF!</v>
          </cell>
          <cell r="E180" t="e">
            <v>#N/A</v>
          </cell>
        </row>
        <row r="181">
          <cell r="A181" t="str">
            <v>4148 - 0004</v>
          </cell>
          <cell r="B181" t="str">
            <v>Generic Reg'ns - Infractions - Generic Regulations</v>
          </cell>
          <cell r="D181" t="e">
            <v>#REF!</v>
          </cell>
          <cell r="E181">
            <v>0</v>
          </cell>
        </row>
        <row r="182">
          <cell r="A182" t="str">
            <v>4149</v>
          </cell>
          <cell r="B182" t="str">
            <v>Generic Reg'ns - Subdivisions - Not Assigned to Departments</v>
          </cell>
          <cell r="D182" t="e">
            <v>#REF!</v>
          </cell>
          <cell r="E182" t="e">
            <v>#N/A</v>
          </cell>
        </row>
        <row r="183">
          <cell r="A183" t="str">
            <v>4149 - 0004</v>
          </cell>
          <cell r="B183" t="str">
            <v>Generic Reg'ns - Subdivisions - Generic Regulations</v>
          </cell>
          <cell r="D183" t="e">
            <v>#REF!</v>
          </cell>
          <cell r="E183">
            <v>0</v>
          </cell>
        </row>
        <row r="184">
          <cell r="A184" t="str">
            <v>4150</v>
          </cell>
          <cell r="B184" t="str">
            <v>Capital - Special Benefitting - Not Assigned to Departments</v>
          </cell>
          <cell r="D184" t="e">
            <v>#REF!</v>
          </cell>
          <cell r="E184" t="e">
            <v>#N/A</v>
          </cell>
        </row>
        <row r="185">
          <cell r="A185" t="str">
            <v>4160</v>
          </cell>
          <cell r="B185" t="str">
            <v>Source Water Protection - Not Assigned to Departments</v>
          </cell>
          <cell r="D185" t="e">
            <v>#REF!</v>
          </cell>
          <cell r="E185" t="e">
            <v>#N/A</v>
          </cell>
        </row>
        <row r="186">
          <cell r="A186" t="str">
            <v>4160 - 0003</v>
          </cell>
          <cell r="B186" t="str">
            <v>Source Water Protection - Source Water Protection</v>
          </cell>
          <cell r="C186">
            <v>57947</v>
          </cell>
          <cell r="D186" t="e">
            <v>#REF!</v>
          </cell>
          <cell r="E186">
            <v>0.58842390460248162</v>
          </cell>
        </row>
        <row r="187">
          <cell r="A187" t="str">
            <v>4163 - 0013</v>
          </cell>
          <cell r="B187" t="str">
            <v>RMO Duties - Highlands East</v>
          </cell>
          <cell r="C187">
            <v>9110</v>
          </cell>
        </row>
        <row r="188">
          <cell r="B188" t="str">
            <v>RMO Data Management Project</v>
          </cell>
        </row>
        <row r="189">
          <cell r="A189" t="str">
            <v>4170</v>
          </cell>
          <cell r="B189" t="str">
            <v>OBBN Regional Project - Not Assigned to Departments</v>
          </cell>
          <cell r="D189" t="e">
            <v>#REF!</v>
          </cell>
          <cell r="E189" t="e">
            <v>#N/A</v>
          </cell>
        </row>
        <row r="190">
          <cell r="A190" t="str">
            <v>4170 - 0001</v>
          </cell>
          <cell r="B190" t="str">
            <v>OBBN Regional Project - Administration</v>
          </cell>
          <cell r="D190" t="e">
            <v>#REF!</v>
          </cell>
          <cell r="E190" t="e">
            <v>#N/A</v>
          </cell>
        </row>
        <row r="191">
          <cell r="A191" t="str">
            <v>4172 - 0012</v>
          </cell>
          <cell r="B191" t="str">
            <v>OBBN Identification Program</v>
          </cell>
        </row>
        <row r="192">
          <cell r="A192" t="str">
            <v>4180</v>
          </cell>
          <cell r="B192" t="str">
            <v>General Projects - Not Assigned to Departments</v>
          </cell>
          <cell r="D192" t="e">
            <v>#REF!</v>
          </cell>
          <cell r="E192" t="e">
            <v>#N/A</v>
          </cell>
        </row>
        <row r="193">
          <cell r="A193" t="str">
            <v>4180 - 0001</v>
          </cell>
          <cell r="B193" t="str">
            <v>General Projects - Administration</v>
          </cell>
          <cell r="D193" t="e">
            <v>#REF!</v>
          </cell>
          <cell r="E193" t="e">
            <v>#N/A</v>
          </cell>
        </row>
        <row r="194">
          <cell r="A194" t="str">
            <v>4180 - 0002</v>
          </cell>
          <cell r="B194" t="str">
            <v>General Projects - Operations</v>
          </cell>
          <cell r="D194" t="e">
            <v>#REF!</v>
          </cell>
          <cell r="E194" t="e">
            <v>#N/A</v>
          </cell>
        </row>
        <row r="195">
          <cell r="A195" t="str">
            <v>4180 - 0003</v>
          </cell>
          <cell r="B195" t="str">
            <v>General Projects - Source Water Protection</v>
          </cell>
          <cell r="D195" t="e">
            <v>#REF!</v>
          </cell>
          <cell r="E195" t="e">
            <v>#N/A</v>
          </cell>
        </row>
        <row r="196">
          <cell r="A196" t="str">
            <v>4180 - 0009</v>
          </cell>
          <cell r="B196" t="str">
            <v>General Projects - McGeachie Conservation</v>
          </cell>
          <cell r="D196" t="e">
            <v>#REF!</v>
          </cell>
          <cell r="E196" t="e">
            <v>#N/A</v>
          </cell>
        </row>
        <row r="197">
          <cell r="A197" t="str">
            <v>4200 - 0008</v>
          </cell>
          <cell r="B197" t="str">
            <v>Rent Revenue - Hydro Plant</v>
          </cell>
          <cell r="D197" t="e">
            <v>#REF!</v>
          </cell>
          <cell r="E197" t="e">
            <v>#N/A</v>
          </cell>
        </row>
        <row r="198">
          <cell r="A198" t="str">
            <v>4200 - 0009</v>
          </cell>
          <cell r="B198" t="str">
            <v>Rent Revenue - McGeachie Conservation</v>
          </cell>
          <cell r="C198">
            <v>9654</v>
          </cell>
          <cell r="D198" t="e">
            <v>#REF!</v>
          </cell>
          <cell r="E198">
            <v>0.96969649886057596</v>
          </cell>
        </row>
        <row r="199">
          <cell r="A199" t="str">
            <v>4240 - 0002</v>
          </cell>
          <cell r="B199" t="str">
            <v>MNR Funding - Operations (WECI Funding)</v>
          </cell>
          <cell r="C199">
            <v>9810</v>
          </cell>
          <cell r="D199" t="e">
            <v>#REF!</v>
          </cell>
          <cell r="E199">
            <v>0</v>
          </cell>
        </row>
        <row r="200">
          <cell r="A200" t="str">
            <v>4240 - 0006</v>
          </cell>
          <cell r="B200" t="str">
            <v>MNR Funding - Round Lake Dam</v>
          </cell>
          <cell r="D200" t="e">
            <v>#REF!</v>
          </cell>
          <cell r="E200">
            <v>0</v>
          </cell>
        </row>
        <row r="201">
          <cell r="A201" t="str">
            <v>4240 - 0007</v>
          </cell>
          <cell r="B201" t="str">
            <v>MNR Funding - Kashabog Lake Dam</v>
          </cell>
          <cell r="C201">
            <v>8937.5</v>
          </cell>
          <cell r="D201" t="e">
            <v>#REF!</v>
          </cell>
          <cell r="E201">
            <v>8937.5</v>
          </cell>
        </row>
        <row r="202">
          <cell r="A202" t="str">
            <v>4250</v>
          </cell>
          <cell r="B202" t="str">
            <v>MNR Low Water Funding - Not Assigned to Departments</v>
          </cell>
          <cell r="D202" t="e">
            <v>#REF!</v>
          </cell>
          <cell r="E202" t="e">
            <v>#N/A</v>
          </cell>
        </row>
        <row r="203">
          <cell r="A203" t="str">
            <v>4260 - 0005</v>
          </cell>
          <cell r="B203" t="str">
            <v>Algonquin Systems Revenue - Cordova Lake Dam</v>
          </cell>
          <cell r="C203">
            <v>6413.3</v>
          </cell>
          <cell r="D203" t="e">
            <v>#REF!</v>
          </cell>
          <cell r="E203">
            <v>6413.3</v>
          </cell>
        </row>
        <row r="204">
          <cell r="A204" t="str">
            <v>4280</v>
          </cell>
          <cell r="B204" t="str">
            <v>Consolidated Hydro Plant Revenue - Not Assigned to Departments</v>
          </cell>
          <cell r="C204">
            <v>20772</v>
          </cell>
          <cell r="D204" t="e">
            <v>#REF!</v>
          </cell>
          <cell r="E204">
            <v>43973.33</v>
          </cell>
        </row>
        <row r="205">
          <cell r="A205" t="str">
            <v>4280 - 0008</v>
          </cell>
          <cell r="B205" t="str">
            <v>Consolidated Hydro Plant Revenue - Hydro Plant</v>
          </cell>
          <cell r="C205">
            <v>4000</v>
          </cell>
          <cell r="D205" t="e">
            <v>#REF!</v>
          </cell>
          <cell r="E205">
            <v>4000</v>
          </cell>
        </row>
        <row r="206">
          <cell r="A206" t="str">
            <v>4300 - 0009</v>
          </cell>
          <cell r="B206" t="str">
            <v>Foundation Donations - McGeachie Conservation</v>
          </cell>
          <cell r="C206">
            <v>100</v>
          </cell>
          <cell r="D206" t="e">
            <v>#REF!</v>
          </cell>
          <cell r="E206">
            <v>0.28870000000000001</v>
          </cell>
        </row>
        <row r="207">
          <cell r="A207" t="str">
            <v>4300 - 0011</v>
          </cell>
          <cell r="B207" t="str">
            <v>Foundation Donations - Lands</v>
          </cell>
          <cell r="C207">
            <v>1500</v>
          </cell>
          <cell r="D207" t="e">
            <v>#REF!</v>
          </cell>
          <cell r="E207">
            <v>0.25158000000000003</v>
          </cell>
        </row>
        <row r="208">
          <cell r="A208" t="str">
            <v>4310</v>
          </cell>
          <cell r="B208" t="str">
            <v>Employment Program Revenue - Not Assigned to Departments</v>
          </cell>
          <cell r="D208" t="e">
            <v>#REF!</v>
          </cell>
          <cell r="E208">
            <v>0</v>
          </cell>
        </row>
        <row r="209">
          <cell r="A209" t="str">
            <v>4320</v>
          </cell>
          <cell r="B209" t="str">
            <v>Hunting Lease - Not Assigned to Departments</v>
          </cell>
          <cell r="C209">
            <v>2499</v>
          </cell>
          <cell r="D209" t="e">
            <v>#REF!</v>
          </cell>
          <cell r="E209">
            <v>0.20208083233293317</v>
          </cell>
        </row>
        <row r="210">
          <cell r="A210" t="str">
            <v>4380</v>
          </cell>
          <cell r="B210" t="str">
            <v>Crowe Bridge Cons. Area Revenue - Crowe Bridge Area</v>
          </cell>
          <cell r="D210" t="e">
            <v>#REF!</v>
          </cell>
          <cell r="E210" t="e">
            <v>#N/A</v>
          </cell>
        </row>
        <row r="211">
          <cell r="A211" t="str">
            <v>4420</v>
          </cell>
          <cell r="B211" t="str">
            <v>Truck rental recovery - Not Assigned to Departments</v>
          </cell>
          <cell r="D211" t="e">
            <v>#REF!</v>
          </cell>
          <cell r="E211" t="e">
            <v>#N/A</v>
          </cell>
        </row>
        <row r="212">
          <cell r="A212" t="str">
            <v>4420 - 0002</v>
          </cell>
          <cell r="B212" t="str">
            <v>Truck rental recovery - Operations</v>
          </cell>
          <cell r="D212" t="e">
            <v>#REF!</v>
          </cell>
          <cell r="E212" t="e">
            <v>#N/A</v>
          </cell>
        </row>
        <row r="213">
          <cell r="A213" t="str">
            <v>4420 - 0004</v>
          </cell>
          <cell r="B213" t="str">
            <v>Truck rental recovery - Generic Regulations</v>
          </cell>
          <cell r="D213" t="e">
            <v>#REF!</v>
          </cell>
          <cell r="E213" t="e">
            <v>#N/A</v>
          </cell>
        </row>
        <row r="214">
          <cell r="A214" t="str">
            <v>4420 - 0005</v>
          </cell>
          <cell r="B214" t="str">
            <v>Truck rental recovery - Cordova Lake Dam</v>
          </cell>
          <cell r="D214" t="e">
            <v>#REF!</v>
          </cell>
          <cell r="E214" t="e">
            <v>#N/A</v>
          </cell>
        </row>
        <row r="215">
          <cell r="A215" t="str">
            <v>4420 - 0006</v>
          </cell>
          <cell r="B215" t="str">
            <v>Truck rental recovery - Round Lake Dam</v>
          </cell>
          <cell r="D215" t="e">
            <v>#REF!</v>
          </cell>
          <cell r="E215" t="e">
            <v>#N/A</v>
          </cell>
        </row>
        <row r="216">
          <cell r="A216" t="str">
            <v>4420 - 0007</v>
          </cell>
          <cell r="B216" t="str">
            <v>Truck rental recovery - Kashabog Lake Dam</v>
          </cell>
          <cell r="D216" t="e">
            <v>#REF!</v>
          </cell>
          <cell r="E216" t="e">
            <v>#N/A</v>
          </cell>
        </row>
        <row r="217">
          <cell r="A217" t="str">
            <v>4420 - 0008</v>
          </cell>
          <cell r="B217" t="str">
            <v>Truck rental recovery - Hydro Plant</v>
          </cell>
          <cell r="D217" t="e">
            <v>#REF!</v>
          </cell>
          <cell r="E217" t="e">
            <v>#N/A</v>
          </cell>
        </row>
        <row r="218">
          <cell r="A218" t="str">
            <v>4420 - 0011</v>
          </cell>
          <cell r="B218" t="str">
            <v>Truck rental recovery - Lands</v>
          </cell>
          <cell r="D218" t="e">
            <v>#REF!</v>
          </cell>
          <cell r="E218" t="e">
            <v>#N/A</v>
          </cell>
        </row>
        <row r="219">
          <cell r="A219" t="str">
            <v>4425</v>
          </cell>
          <cell r="B219" t="str">
            <v>Tractor rental recovery - Not Assigned to Departments</v>
          </cell>
          <cell r="D219" t="e">
            <v>#REF!</v>
          </cell>
          <cell r="E219" t="e">
            <v>#N/A</v>
          </cell>
        </row>
        <row r="220">
          <cell r="A220" t="str">
            <v>4425 - 0002</v>
          </cell>
          <cell r="B220" t="str">
            <v>Tractor rental recovery - Operations</v>
          </cell>
          <cell r="D220" t="e">
            <v>#REF!</v>
          </cell>
          <cell r="E220" t="e">
            <v>#N/A</v>
          </cell>
        </row>
        <row r="221">
          <cell r="A221" t="str">
            <v>4425 - 0004</v>
          </cell>
          <cell r="B221" t="str">
            <v>Tractor rental recovery - Generic Regulations</v>
          </cell>
          <cell r="D221" t="e">
            <v>#REF!</v>
          </cell>
          <cell r="E221" t="e">
            <v>#N/A</v>
          </cell>
        </row>
        <row r="222">
          <cell r="A222" t="str">
            <v>4425 - 0005</v>
          </cell>
          <cell r="B222" t="str">
            <v>Tractor rental recovery - Cordova Lake Dam</v>
          </cell>
          <cell r="D222" t="e">
            <v>#REF!</v>
          </cell>
          <cell r="E222" t="e">
            <v>#N/A</v>
          </cell>
        </row>
        <row r="223">
          <cell r="A223" t="str">
            <v>4425 - 0006</v>
          </cell>
          <cell r="B223" t="str">
            <v>Tractor rental recovery - Round Lake Dam</v>
          </cell>
          <cell r="D223" t="e">
            <v>#REF!</v>
          </cell>
          <cell r="E223" t="e">
            <v>#N/A</v>
          </cell>
        </row>
        <row r="224">
          <cell r="A224" t="str">
            <v>4425 - 0007</v>
          </cell>
          <cell r="B224" t="str">
            <v>Tractor rental recovery - Kashabog Lake Dam</v>
          </cell>
          <cell r="D224" t="e">
            <v>#REF!</v>
          </cell>
          <cell r="E224" t="e">
            <v>#N/A</v>
          </cell>
        </row>
        <row r="225">
          <cell r="A225" t="str">
            <v>4425 - 0008</v>
          </cell>
          <cell r="B225" t="str">
            <v>Tractor rental recovery - Hydro Plant</v>
          </cell>
          <cell r="D225" t="e">
            <v>#REF!</v>
          </cell>
          <cell r="E225" t="e">
            <v>#N/A</v>
          </cell>
        </row>
        <row r="226">
          <cell r="A226" t="str">
            <v>4425 - 0011</v>
          </cell>
          <cell r="B226" t="str">
            <v>Tractor rental recovery - Lands</v>
          </cell>
          <cell r="D226" t="e">
            <v>#REF!</v>
          </cell>
          <cell r="E226" t="e">
            <v>#N/A</v>
          </cell>
        </row>
        <row r="227">
          <cell r="A227" t="str">
            <v>4430</v>
          </cell>
          <cell r="B227" t="str">
            <v>Equipment Rental Recovery - Not Assigned to Departments</v>
          </cell>
          <cell r="D227" t="e">
            <v>#REF!</v>
          </cell>
          <cell r="E227" t="e">
            <v>#N/A</v>
          </cell>
        </row>
        <row r="228">
          <cell r="A228" t="str">
            <v>4430 - 0002</v>
          </cell>
          <cell r="B228" t="str">
            <v>Equipment Rental Recovery - Operations</v>
          </cell>
          <cell r="D228" t="e">
            <v>#REF!</v>
          </cell>
          <cell r="E228" t="e">
            <v>#N/A</v>
          </cell>
        </row>
        <row r="229">
          <cell r="A229" t="str">
            <v>4430 - 0004</v>
          </cell>
          <cell r="B229" t="str">
            <v>Equipment Rental Recovery - Generic Regulations</v>
          </cell>
          <cell r="D229" t="e">
            <v>#REF!</v>
          </cell>
          <cell r="E229" t="e">
            <v>#N/A</v>
          </cell>
        </row>
        <row r="230">
          <cell r="A230" t="str">
            <v>4430 - 0005</v>
          </cell>
          <cell r="B230" t="str">
            <v>Equipment Rental Recovery - Cordova Lake Dam</v>
          </cell>
          <cell r="D230" t="e">
            <v>#REF!</v>
          </cell>
          <cell r="E230" t="e">
            <v>#N/A</v>
          </cell>
        </row>
        <row r="231">
          <cell r="A231" t="str">
            <v>4430 - 0006</v>
          </cell>
          <cell r="B231" t="str">
            <v>Equipment Rental Recovery - Round Lake Dam</v>
          </cell>
          <cell r="D231" t="e">
            <v>#REF!</v>
          </cell>
          <cell r="E231" t="e">
            <v>#N/A</v>
          </cell>
        </row>
        <row r="232">
          <cell r="A232" t="str">
            <v>4430 - 0007</v>
          </cell>
          <cell r="B232" t="str">
            <v>Equipment Rental Recovery - Kashabog Lake Dam</v>
          </cell>
          <cell r="D232" t="e">
            <v>#REF!</v>
          </cell>
          <cell r="E232" t="e">
            <v>#N/A</v>
          </cell>
        </row>
        <row r="233">
          <cell r="A233" t="str">
            <v>4430 - 0008</v>
          </cell>
          <cell r="B233" t="str">
            <v>Equipment Rental Recovery - Hydro Plant</v>
          </cell>
          <cell r="D233" t="e">
            <v>#REF!</v>
          </cell>
          <cell r="E233" t="e">
            <v>#N/A</v>
          </cell>
        </row>
        <row r="234">
          <cell r="A234" t="str">
            <v>4430 - 0011</v>
          </cell>
          <cell r="B234" t="str">
            <v>Equipment Rental Recovery - Lands</v>
          </cell>
          <cell r="D234" t="e">
            <v>#REF!</v>
          </cell>
          <cell r="E234" t="e">
            <v>#N/A</v>
          </cell>
        </row>
        <row r="235">
          <cell r="A235" t="str">
            <v>4500</v>
          </cell>
          <cell r="B235" t="str">
            <v>Interest Revenue - Not Assigned to Departments</v>
          </cell>
          <cell r="D235" t="e">
            <v>#REF!</v>
          </cell>
          <cell r="E235">
            <v>33550.159999999996</v>
          </cell>
        </row>
        <row r="236">
          <cell r="A236" t="str">
            <v>4500 - 0001</v>
          </cell>
          <cell r="B236" t="str">
            <v>Interest Revenue - Administration</v>
          </cell>
          <cell r="C236">
            <v>32737</v>
          </cell>
          <cell r="D236" t="e">
            <v>#REF!</v>
          </cell>
          <cell r="E236" t="e">
            <v>#N/A</v>
          </cell>
        </row>
        <row r="237">
          <cell r="A237" t="str">
            <v>4550</v>
          </cell>
          <cell r="B237" t="str">
            <v>Miscellaneous Revenue - Not Assigned to Departments</v>
          </cell>
          <cell r="D237" t="e">
            <v>#REF!</v>
          </cell>
          <cell r="E237">
            <v>11879.11</v>
          </cell>
        </row>
        <row r="238">
          <cell r="A238" t="str">
            <v>4550 - 0001</v>
          </cell>
          <cell r="B238" t="str">
            <v>Miscellaneous Revenue - Administration</v>
          </cell>
          <cell r="C238">
            <v>300</v>
          </cell>
          <cell r="D238" t="e">
            <v>#REF!</v>
          </cell>
          <cell r="E238" t="e">
            <v>#N/A</v>
          </cell>
        </row>
        <row r="239">
          <cell r="A239" t="str">
            <v>4550 - 0002</v>
          </cell>
          <cell r="B239" t="str">
            <v>Miscellaneous Revenue - Operations</v>
          </cell>
          <cell r="D239" t="e">
            <v>#REF!</v>
          </cell>
          <cell r="E239" t="e">
            <v>#N/A</v>
          </cell>
        </row>
        <row r="240">
          <cell r="A240" t="str">
            <v>4550 - 0003</v>
          </cell>
          <cell r="B240" t="str">
            <v>Miscellaneous Revenue - Source Water Protection</v>
          </cell>
          <cell r="D240" t="e">
            <v>#REF!</v>
          </cell>
          <cell r="E240" t="e">
            <v>#N/A</v>
          </cell>
        </row>
        <row r="241">
          <cell r="A241" t="str">
            <v>4550 - 0004</v>
          </cell>
          <cell r="B241" t="str">
            <v>Miscellaneous Revenue - Generic Regulations</v>
          </cell>
          <cell r="D241" t="e">
            <v>#REF!</v>
          </cell>
          <cell r="E241" t="e">
            <v>#N/A</v>
          </cell>
        </row>
        <row r="242">
          <cell r="A242" t="str">
            <v>4550 - 0005</v>
          </cell>
          <cell r="B242" t="str">
            <v>Miscellaneous Revenue - Cordova Lake Dam</v>
          </cell>
          <cell r="D242" t="e">
            <v>#REF!</v>
          </cell>
          <cell r="E242" t="e">
            <v>#N/A</v>
          </cell>
        </row>
        <row r="243">
          <cell r="A243" t="str">
            <v>4550 - 0006</v>
          </cell>
          <cell r="B243" t="str">
            <v>Miscellaneous Revenue - Round Lake Dam</v>
          </cell>
          <cell r="D243" t="e">
            <v>#REF!</v>
          </cell>
          <cell r="E243" t="e">
            <v>#N/A</v>
          </cell>
        </row>
        <row r="244">
          <cell r="A244" t="str">
            <v>4550 - 0007</v>
          </cell>
          <cell r="B244" t="str">
            <v>Miscellaneous Revenue - Kashabog Lake Dam</v>
          </cell>
          <cell r="D244" t="e">
            <v>#REF!</v>
          </cell>
          <cell r="E244" t="e">
            <v>#N/A</v>
          </cell>
        </row>
        <row r="245">
          <cell r="A245" t="str">
            <v>4550 - 0008</v>
          </cell>
          <cell r="B245" t="str">
            <v>Miscellaneous Revenue - Hydro Plant</v>
          </cell>
          <cell r="D245" t="e">
            <v>#REF!</v>
          </cell>
          <cell r="E245" t="e">
            <v>#N/A</v>
          </cell>
        </row>
        <row r="246">
          <cell r="A246" t="str">
            <v>4550 - 0009</v>
          </cell>
          <cell r="B246" t="str">
            <v>Miscellaneous Revenue - McGeachie Conservation</v>
          </cell>
          <cell r="D246" t="e">
            <v>#REF!</v>
          </cell>
          <cell r="E246" t="e">
            <v>#N/A</v>
          </cell>
        </row>
        <row r="247">
          <cell r="A247" t="str">
            <v>4550 - 0010</v>
          </cell>
          <cell r="B247" t="str">
            <v>Miscellaneous Revenue - Crowe Bridge Area</v>
          </cell>
          <cell r="D247" t="e">
            <v>#REF!</v>
          </cell>
          <cell r="E247" t="e">
            <v>#N/A</v>
          </cell>
        </row>
        <row r="248">
          <cell r="A248" t="str">
            <v>4550 - 0011</v>
          </cell>
          <cell r="B248" t="str">
            <v>Miscellaneous Revenue - Lands</v>
          </cell>
          <cell r="D248" t="e">
            <v>#REF!</v>
          </cell>
          <cell r="E248">
            <v>12720.07</v>
          </cell>
        </row>
        <row r="249">
          <cell r="A249" t="str">
            <v>4552 - 0004</v>
          </cell>
          <cell r="B249" t="str">
            <v>Floodplain &amp; Wetland Delineatiopn</v>
          </cell>
          <cell r="C249">
            <v>400</v>
          </cell>
        </row>
        <row r="250">
          <cell r="A250" t="str">
            <v>4553 - 0004</v>
          </cell>
          <cell r="B250" t="str">
            <v>Property Inquiry Services (PIF)</v>
          </cell>
          <cell r="C250">
            <v>12255</v>
          </cell>
        </row>
        <row r="251">
          <cell r="A251" t="str">
            <v>4555 - 0004</v>
          </cell>
          <cell r="B251" t="str">
            <v>Regulations - Shoreline/Watercourse</v>
          </cell>
          <cell r="C251">
            <v>17041.36</v>
          </cell>
        </row>
        <row r="252">
          <cell r="A252" t="str">
            <v>4557 - 0004</v>
          </cell>
          <cell r="B252" t="str">
            <v>Regulations - Docks</v>
          </cell>
          <cell r="C252">
            <v>700</v>
          </cell>
        </row>
        <row r="253">
          <cell r="A253" t="str">
            <v>4560 - 0004</v>
          </cell>
          <cell r="B253" t="str">
            <v>Regulations - Water Crossing</v>
          </cell>
          <cell r="C253">
            <v>2995.81</v>
          </cell>
        </row>
        <row r="254">
          <cell r="A254" t="str">
            <v>4563 - 0004</v>
          </cell>
          <cell r="B254" t="str">
            <v>Regulations - Fill &amp; Grading(Septic)</v>
          </cell>
          <cell r="C254">
            <v>19495.63</v>
          </cell>
        </row>
        <row r="255">
          <cell r="A255" t="str">
            <v>4566 - 0004</v>
          </cell>
          <cell r="B255" t="str">
            <v>Regulations - Buildings</v>
          </cell>
          <cell r="C255">
            <v>54118</v>
          </cell>
        </row>
        <row r="256">
          <cell r="A256" t="str">
            <v>4568 - 0004</v>
          </cell>
          <cell r="B256" t="str">
            <v>Regulations - Marina</v>
          </cell>
        </row>
        <row r="257">
          <cell r="A257" t="str">
            <v>4570 - 0004</v>
          </cell>
          <cell r="B257" t="str">
            <v>Regulations - Golf Course</v>
          </cell>
        </row>
        <row r="258">
          <cell r="A258" t="str">
            <v>4572 - 0004</v>
          </cell>
          <cell r="B258" t="str">
            <v>Regulations - Subdivision</v>
          </cell>
        </row>
        <row r="259">
          <cell r="A259" t="str">
            <v>4574 - 0004</v>
          </cell>
          <cell r="B259" t="str">
            <v>Regulations - Administration Fee</v>
          </cell>
          <cell r="C259">
            <v>2000</v>
          </cell>
        </row>
        <row r="260">
          <cell r="A260" t="str">
            <v>4575 - 0004</v>
          </cell>
          <cell r="B260" t="str">
            <v>Regulations - Permit renewal</v>
          </cell>
        </row>
        <row r="262">
          <cell r="A262" t="str">
            <v>4577 - 0004</v>
          </cell>
          <cell r="B262" t="str">
            <v>Regulations - Permit Amendment</v>
          </cell>
          <cell r="C262">
            <v>1011.8</v>
          </cell>
        </row>
        <row r="263">
          <cell r="A263" t="str">
            <v>4580 - 0004</v>
          </cell>
          <cell r="B263" t="str">
            <v>Regulations - Violations</v>
          </cell>
          <cell r="C263">
            <v>4215.8</v>
          </cell>
        </row>
        <row r="264">
          <cell r="A264" t="str">
            <v>4582 - 0004</v>
          </cell>
          <cell r="B264" t="str">
            <v>Regulations - Hearing Review</v>
          </cell>
          <cell r="C264">
            <v>1200</v>
          </cell>
        </row>
        <row r="265">
          <cell r="A265" t="str">
            <v>4583 - 0004</v>
          </cell>
          <cell r="B265" t="str">
            <v>Regulations - Technical Services</v>
          </cell>
          <cell r="C265">
            <v>400</v>
          </cell>
        </row>
        <row r="266">
          <cell r="A266" t="str">
            <v>4584 - 0004</v>
          </cell>
          <cell r="B266" t="str">
            <v>Property Inquiry Services (PIF) - Site Visit</v>
          </cell>
          <cell r="C266">
            <v>7352</v>
          </cell>
        </row>
        <row r="267">
          <cell r="A267" t="str">
            <v>4585 - 0004</v>
          </cell>
          <cell r="B267" t="str">
            <v>Planning - Application for Consent</v>
          </cell>
          <cell r="C267">
            <v>9088</v>
          </cell>
        </row>
        <row r="268">
          <cell r="A268" t="str">
            <v>4587 - 0004</v>
          </cell>
          <cell r="B268" t="str">
            <v>Planning - Minor Variance</v>
          </cell>
          <cell r="C268">
            <v>4028</v>
          </cell>
        </row>
        <row r="269">
          <cell r="A269" t="str">
            <v>4590 - 0004</v>
          </cell>
          <cell r="B269" t="str">
            <v>Planning - Zoning By-Law</v>
          </cell>
          <cell r="C269">
            <v>5425</v>
          </cell>
        </row>
        <row r="270">
          <cell r="A270" t="str">
            <v>4592 - 0004</v>
          </cell>
          <cell r="B270" t="str">
            <v>Planning - Official Plan Amendment</v>
          </cell>
        </row>
        <row r="271">
          <cell r="A271" t="str">
            <v>4594 - 0004</v>
          </cell>
          <cell r="B271" t="str">
            <v>Planning - Subdivision</v>
          </cell>
        </row>
        <row r="272">
          <cell r="A272" t="str">
            <v>4596 - 0004</v>
          </cell>
          <cell r="B272" t="str">
            <v>Planning - Property Clearance (Legal)</v>
          </cell>
          <cell r="C272">
            <v>1812</v>
          </cell>
        </row>
        <row r="273">
          <cell r="A273" t="str">
            <v>4597 - 0004</v>
          </cell>
          <cell r="B273" t="str">
            <v>Panning - Expedited Property Clearance</v>
          </cell>
          <cell r="C273">
            <v>1976</v>
          </cell>
        </row>
        <row r="274">
          <cell r="A274" t="str">
            <v>4598 - 0004</v>
          </cell>
          <cell r="B274" t="str">
            <v>Planning - Site Visit</v>
          </cell>
        </row>
        <row r="279">
          <cell r="A279" t="str">
            <v>5010 - 0001</v>
          </cell>
          <cell r="B279" t="str">
            <v>Audit fees - Not Assigned to Departments</v>
          </cell>
          <cell r="C279">
            <v>12553.18</v>
          </cell>
          <cell r="D279" t="e">
            <v>#REF!</v>
          </cell>
          <cell r="E279">
            <v>19024</v>
          </cell>
        </row>
        <row r="280">
          <cell r="A280" t="str">
            <v>5020 - 0001</v>
          </cell>
          <cell r="B280" t="str">
            <v>Conservation Ontario Levy - Not Assigned to Departments</v>
          </cell>
          <cell r="C280">
            <v>19289.39</v>
          </cell>
          <cell r="D280" t="e">
            <v>#REF!</v>
          </cell>
          <cell r="E280" t="e">
            <v>#N/A</v>
          </cell>
        </row>
        <row r="281">
          <cell r="A281" t="str">
            <v>5030</v>
          </cell>
          <cell r="B281" t="str">
            <v>Legal Fees - Not Assigned to Departments</v>
          </cell>
          <cell r="D281" t="e">
            <v>#REF!</v>
          </cell>
          <cell r="E281">
            <v>3700</v>
          </cell>
        </row>
        <row r="282">
          <cell r="A282" t="str">
            <v>5030 - 0001</v>
          </cell>
          <cell r="B282" t="str">
            <v>Legal Fees - Administration</v>
          </cell>
          <cell r="C282">
            <v>4000</v>
          </cell>
          <cell r="D282" t="e">
            <v>#REF!</v>
          </cell>
          <cell r="E282" t="e">
            <v>#REF!</v>
          </cell>
        </row>
        <row r="283">
          <cell r="A283" t="str">
            <v>5030 - 0004</v>
          </cell>
          <cell r="B283" t="str">
            <v>Legal Fees - Generic Regulations</v>
          </cell>
          <cell r="C283">
            <v>12500</v>
          </cell>
          <cell r="D283" t="e">
            <v>#REF!</v>
          </cell>
          <cell r="E283">
            <v>3029.98</v>
          </cell>
        </row>
        <row r="284">
          <cell r="A284" t="str">
            <v>5040 - 0001</v>
          </cell>
          <cell r="B284" t="str">
            <v>Subscription - Not Assigned to Departments</v>
          </cell>
          <cell r="C284">
            <v>2150</v>
          </cell>
          <cell r="D284" t="e">
            <v>#REF!</v>
          </cell>
          <cell r="E284" t="e">
            <v>#N/A</v>
          </cell>
        </row>
        <row r="285">
          <cell r="A285" t="str">
            <v>5050 - 0001</v>
          </cell>
          <cell r="B285" t="str">
            <v>Postage - Administration</v>
          </cell>
          <cell r="D285" t="e">
            <v>#REF!</v>
          </cell>
          <cell r="E285" t="e">
            <v>#N/A</v>
          </cell>
        </row>
        <row r="286">
          <cell r="A286" t="str">
            <v>5050 - 0002</v>
          </cell>
          <cell r="B286" t="str">
            <v>Postage - Operations</v>
          </cell>
          <cell r="D286" t="e">
            <v>#REF!</v>
          </cell>
          <cell r="E286" t="e">
            <v>#N/A</v>
          </cell>
        </row>
        <row r="287">
          <cell r="A287" t="str">
            <v>5050 - 0003</v>
          </cell>
          <cell r="B287" t="str">
            <v>Postage - Source Water Protection</v>
          </cell>
          <cell r="D287" t="e">
            <v>#REF!</v>
          </cell>
          <cell r="E287" t="e">
            <v>#N/A</v>
          </cell>
        </row>
        <row r="288">
          <cell r="A288" t="str">
            <v>5050 - 0004</v>
          </cell>
          <cell r="B288" t="str">
            <v>Postage - Generic Regulations</v>
          </cell>
          <cell r="D288" t="e">
            <v>#REF!</v>
          </cell>
          <cell r="E288" t="e">
            <v>#N/A</v>
          </cell>
        </row>
        <row r="289">
          <cell r="A289" t="str">
            <v>5055 - 0001</v>
          </cell>
          <cell r="B289" t="str">
            <v>Courier - Administration</v>
          </cell>
          <cell r="D289" t="e">
            <v>#REF!</v>
          </cell>
          <cell r="E289" t="e">
            <v>#N/A</v>
          </cell>
        </row>
        <row r="290">
          <cell r="A290" t="str">
            <v>5055 - 0002</v>
          </cell>
          <cell r="B290" t="str">
            <v>Courier - Operations</v>
          </cell>
          <cell r="D290" t="e">
            <v>#REF!</v>
          </cell>
          <cell r="E290" t="e">
            <v>#N/A</v>
          </cell>
        </row>
        <row r="291">
          <cell r="A291" t="str">
            <v>5055 - 0003</v>
          </cell>
          <cell r="B291" t="str">
            <v>Courier - Source Water Protection</v>
          </cell>
          <cell r="D291" t="e">
            <v>#REF!</v>
          </cell>
          <cell r="E291" t="e">
            <v>#N/A</v>
          </cell>
        </row>
        <row r="292">
          <cell r="A292" t="str">
            <v>5065</v>
          </cell>
          <cell r="B292" t="str">
            <v>Health and Safety Supplies - Not Assigned to Departments</v>
          </cell>
          <cell r="D292" t="e">
            <v>#REF!</v>
          </cell>
          <cell r="E292" t="e">
            <v>#N/A</v>
          </cell>
        </row>
        <row r="293">
          <cell r="A293" t="str">
            <v>5065 - 0001</v>
          </cell>
          <cell r="B293" t="str">
            <v>Health and Safety Supplies - Administration</v>
          </cell>
          <cell r="D293" t="e">
            <v>#REF!</v>
          </cell>
          <cell r="E293">
            <v>3500</v>
          </cell>
        </row>
        <row r="294">
          <cell r="A294" t="str">
            <v>5065 - 0002</v>
          </cell>
          <cell r="B294" t="str">
            <v>Health and Safety Supplies - Operations</v>
          </cell>
          <cell r="C294">
            <v>4000</v>
          </cell>
          <cell r="D294" t="e">
            <v>#REF!</v>
          </cell>
          <cell r="E294" t="e">
            <v>#N/A</v>
          </cell>
        </row>
        <row r="295">
          <cell r="A295" t="str">
            <v>5065 - 0003</v>
          </cell>
          <cell r="B295" t="str">
            <v>Health and Safety Supplies - Source Water Protection</v>
          </cell>
          <cell r="D295" t="e">
            <v>#REF!</v>
          </cell>
          <cell r="E295">
            <v>0</v>
          </cell>
        </row>
        <row r="296">
          <cell r="A296" t="str">
            <v>5065 - 0004</v>
          </cell>
          <cell r="B296" t="str">
            <v>Health and Safety Supplies - Generic Regulations</v>
          </cell>
          <cell r="D296" t="e">
            <v>#REF!</v>
          </cell>
          <cell r="E296" t="e">
            <v>#N/A</v>
          </cell>
        </row>
        <row r="297">
          <cell r="A297" t="str">
            <v>5065 - 0005</v>
          </cell>
          <cell r="B297" t="str">
            <v>Health and Safety Supplies - Cordova Lake Dam</v>
          </cell>
          <cell r="D297" t="e">
            <v>#REF!</v>
          </cell>
          <cell r="E297" t="e">
            <v>#N/A</v>
          </cell>
        </row>
        <row r="298">
          <cell r="A298" t="str">
            <v>5065 - 0006</v>
          </cell>
          <cell r="B298" t="str">
            <v>Health and Safety Supplies - Round Lake Dam</v>
          </cell>
          <cell r="D298" t="e">
            <v>#REF!</v>
          </cell>
          <cell r="E298" t="e">
            <v>#N/A</v>
          </cell>
        </row>
        <row r="299">
          <cell r="A299" t="str">
            <v>5065 - 0007</v>
          </cell>
          <cell r="B299" t="str">
            <v>Health and Safety Supplies - Kashabog Lake Dam</v>
          </cell>
          <cell r="D299" t="e">
            <v>#REF!</v>
          </cell>
          <cell r="E299" t="e">
            <v>#N/A</v>
          </cell>
        </row>
        <row r="300">
          <cell r="A300" t="str">
            <v>5065 - 0008</v>
          </cell>
          <cell r="B300" t="str">
            <v>Health and Safety Supplies - Hydro Plant</v>
          </cell>
          <cell r="D300" t="e">
            <v>#REF!</v>
          </cell>
          <cell r="E300" t="e">
            <v>#N/A</v>
          </cell>
        </row>
        <row r="301">
          <cell r="A301" t="str">
            <v>5065 - 0009</v>
          </cell>
          <cell r="B301" t="str">
            <v>Health and Safety Supplies - McGeachie Conservation</v>
          </cell>
          <cell r="D301" t="e">
            <v>#REF!</v>
          </cell>
          <cell r="E301" t="e">
            <v>#N/A</v>
          </cell>
        </row>
        <row r="302">
          <cell r="A302" t="str">
            <v>5065 - 0010</v>
          </cell>
          <cell r="B302" t="str">
            <v>Health and Safety Supplies - Crowe Bridge Area</v>
          </cell>
          <cell r="D302" t="e">
            <v>#REF!</v>
          </cell>
          <cell r="E302" t="e">
            <v>#N/A</v>
          </cell>
        </row>
        <row r="303">
          <cell r="A303" t="str">
            <v>5065 - 0011</v>
          </cell>
          <cell r="B303" t="str">
            <v>Health and Safety Supplies - Lands</v>
          </cell>
          <cell r="D303" t="e">
            <v>#REF!</v>
          </cell>
          <cell r="E303" t="e">
            <v>#N/A</v>
          </cell>
        </row>
        <row r="304">
          <cell r="A304" t="str">
            <v>5065 - 0012</v>
          </cell>
          <cell r="B304" t="str">
            <v>Health and Safety Supplies - Special Projects - Other</v>
          </cell>
          <cell r="D304" t="e">
            <v>#REF!</v>
          </cell>
          <cell r="E304" t="e">
            <v>#N/A</v>
          </cell>
        </row>
        <row r="305">
          <cell r="A305" t="str">
            <v>5075</v>
          </cell>
          <cell r="B305" t="str">
            <v>Office Equipment Purchase/Rental - Not Assigned to Departments</v>
          </cell>
          <cell r="D305" t="e">
            <v>#REF!</v>
          </cell>
          <cell r="E305" t="e">
            <v>#N/A</v>
          </cell>
        </row>
        <row r="306">
          <cell r="A306" t="str">
            <v>5075 - 0001</v>
          </cell>
          <cell r="B306" t="str">
            <v>Office Equipment Purchase/Rental - Administration</v>
          </cell>
          <cell r="D306" t="e">
            <v>#REF!</v>
          </cell>
          <cell r="E306" t="e">
            <v>#N/A</v>
          </cell>
        </row>
        <row r="307">
          <cell r="A307" t="str">
            <v>5075 - 0002</v>
          </cell>
          <cell r="B307" t="str">
            <v>Office Equipment Purchase/Rental - Operations</v>
          </cell>
          <cell r="D307" t="e">
            <v>#REF!</v>
          </cell>
          <cell r="E307" t="e">
            <v>#N/A</v>
          </cell>
        </row>
        <row r="308">
          <cell r="A308" t="str">
            <v>5075 - 0003</v>
          </cell>
          <cell r="B308" t="str">
            <v>Office Equipment Purchase/Rental - Source Water Protection</v>
          </cell>
          <cell r="D308" t="e">
            <v>#REF!</v>
          </cell>
          <cell r="E308" t="e">
            <v>#N/A</v>
          </cell>
        </row>
        <row r="309">
          <cell r="A309" t="str">
            <v>5075 - 0004</v>
          </cell>
          <cell r="B309" t="str">
            <v>Office Equipment Purchase/Rental - Generic Regulations</v>
          </cell>
          <cell r="C309">
            <v>1800</v>
          </cell>
          <cell r="D309" t="e">
            <v>#REF!</v>
          </cell>
          <cell r="E309" t="e">
            <v>#N/A</v>
          </cell>
        </row>
        <row r="310">
          <cell r="A310" t="str">
            <v>5080</v>
          </cell>
          <cell r="B310" t="str">
            <v>Photocopier Expense - Not Assigned to Departments</v>
          </cell>
          <cell r="D310" t="e">
            <v>#REF!</v>
          </cell>
          <cell r="E310" t="e">
            <v>#N/A</v>
          </cell>
        </row>
        <row r="311">
          <cell r="A311" t="str">
            <v>5080 - 0001</v>
          </cell>
          <cell r="B311" t="str">
            <v>Photocopier Expense - Administration</v>
          </cell>
          <cell r="D311" t="e">
            <v>#REF!</v>
          </cell>
          <cell r="E311" t="e">
            <v>#N/A</v>
          </cell>
        </row>
        <row r="312">
          <cell r="A312" t="str">
            <v>5085</v>
          </cell>
          <cell r="B312" t="str">
            <v>Office Equipment Maintenance - Not Assigned to Departments</v>
          </cell>
          <cell r="D312" t="e">
            <v>#REF!</v>
          </cell>
          <cell r="E312" t="e">
            <v>#N/A</v>
          </cell>
        </row>
        <row r="313">
          <cell r="A313" t="str">
            <v>5085 - 0001</v>
          </cell>
          <cell r="B313" t="str">
            <v>Office Equipment Maintenance - Administration</v>
          </cell>
          <cell r="D313" t="e">
            <v>#REF!</v>
          </cell>
          <cell r="E313" t="e">
            <v>#N/A</v>
          </cell>
        </row>
        <row r="314">
          <cell r="A314" t="str">
            <v>5085 - 0003</v>
          </cell>
          <cell r="B314" t="str">
            <v>Office Equipment Maintenance - Source Water Protection</v>
          </cell>
          <cell r="D314" t="e">
            <v>#REF!</v>
          </cell>
          <cell r="E314" t="e">
            <v>#N/A</v>
          </cell>
        </row>
        <row r="315">
          <cell r="A315" t="str">
            <v>5085 - 0008</v>
          </cell>
          <cell r="B315" t="str">
            <v>Office Equipment Maintenance - Hydro Plant</v>
          </cell>
          <cell r="D315" t="e">
            <v>#REF!</v>
          </cell>
          <cell r="E315" t="e">
            <v>#N/A</v>
          </cell>
        </row>
        <row r="316">
          <cell r="A316" t="str">
            <v>5090</v>
          </cell>
          <cell r="B316" t="str">
            <v>Office Supplies - Not Assigned to Departments</v>
          </cell>
          <cell r="D316" t="e">
            <v>#REF!</v>
          </cell>
          <cell r="E316">
            <v>11777.853333333333</v>
          </cell>
        </row>
        <row r="317">
          <cell r="A317" t="str">
            <v>5090 - 0001</v>
          </cell>
          <cell r="B317" t="str">
            <v>Office Supplies - Administration</v>
          </cell>
          <cell r="C317">
            <v>10937.19</v>
          </cell>
          <cell r="D317" t="e">
            <v>#REF!</v>
          </cell>
          <cell r="E317" t="e">
            <v>#N/A</v>
          </cell>
        </row>
        <row r="318">
          <cell r="A318" t="str">
            <v>5090 - 0002</v>
          </cell>
          <cell r="B318" t="str">
            <v>Office Supplies - Operations</v>
          </cell>
          <cell r="D318" t="e">
            <v>#REF!</v>
          </cell>
          <cell r="E318" t="e">
            <v>#N/A</v>
          </cell>
        </row>
        <row r="319">
          <cell r="A319" t="str">
            <v>5090 - 0003</v>
          </cell>
          <cell r="B319" t="str">
            <v>Office Supplies - Source Water Protection</v>
          </cell>
          <cell r="D319" t="e">
            <v>#REF!</v>
          </cell>
          <cell r="E319" t="e">
            <v>#REF!</v>
          </cell>
        </row>
        <row r="320">
          <cell r="A320" t="str">
            <v>5090 - 0004</v>
          </cell>
          <cell r="B320" t="str">
            <v>Office Supplies - Generic Regulations</v>
          </cell>
          <cell r="C320">
            <v>2500</v>
          </cell>
          <cell r="D320" t="e">
            <v>#REF!</v>
          </cell>
          <cell r="E320">
            <v>0.2805597222222222</v>
          </cell>
        </row>
        <row r="321">
          <cell r="A321" t="str">
            <v>5095 - 0001</v>
          </cell>
          <cell r="B321" t="str">
            <v>Computer Software - Administration</v>
          </cell>
          <cell r="C321">
            <v>7200</v>
          </cell>
          <cell r="D321" t="e">
            <v>#REF!</v>
          </cell>
          <cell r="E321" t="e">
            <v>#N/A</v>
          </cell>
        </row>
        <row r="322">
          <cell r="A322" t="str">
            <v>5095 - 0003</v>
          </cell>
          <cell r="B322" t="str">
            <v>Computer Software - Source Water Protection</v>
          </cell>
          <cell r="D322" t="e">
            <v>#REF!</v>
          </cell>
          <cell r="E322" t="e">
            <v>#N/A</v>
          </cell>
        </row>
        <row r="323">
          <cell r="A323" t="str">
            <v>5095 - 0004</v>
          </cell>
          <cell r="B323" t="str">
            <v>Computer Software - ESRI</v>
          </cell>
          <cell r="C323">
            <v>3700</v>
          </cell>
        </row>
        <row r="324">
          <cell r="A324" t="str">
            <v>5100</v>
          </cell>
          <cell r="B324" t="str">
            <v>Members Expense - Not Assigned to Departments</v>
          </cell>
          <cell r="D324" t="e">
            <v>#REF!</v>
          </cell>
          <cell r="E324">
            <v>0.146395</v>
          </cell>
        </row>
        <row r="325">
          <cell r="A325" t="str">
            <v>5100 - 0001</v>
          </cell>
          <cell r="B325" t="str">
            <v>Members Expense - Administration</v>
          </cell>
          <cell r="C325">
            <v>2000</v>
          </cell>
          <cell r="D325" t="e">
            <v>#REF!</v>
          </cell>
          <cell r="E325" t="e">
            <v>#N/A</v>
          </cell>
        </row>
        <row r="326">
          <cell r="A326" t="str">
            <v>5100 - 0004</v>
          </cell>
          <cell r="B326" t="str">
            <v>Members Expense - Generic Regulations</v>
          </cell>
          <cell r="D326" t="e">
            <v>#REF!</v>
          </cell>
          <cell r="E326" t="e">
            <v>#N/A</v>
          </cell>
        </row>
        <row r="327">
          <cell r="A327" t="str">
            <v>5105</v>
          </cell>
          <cell r="B327" t="str">
            <v>Chairmens Expense - Not Assigned to Departments</v>
          </cell>
          <cell r="D327" t="e">
            <v>#REF!</v>
          </cell>
          <cell r="E327" t="e">
            <v>#N/A</v>
          </cell>
        </row>
        <row r="328">
          <cell r="A328" t="str">
            <v>5105 - 0001</v>
          </cell>
          <cell r="B328" t="str">
            <v>Chairmens Expense - Administration</v>
          </cell>
          <cell r="D328" t="e">
            <v>#REF!</v>
          </cell>
          <cell r="E328" t="e">
            <v>#N/A</v>
          </cell>
        </row>
        <row r="329">
          <cell r="A329" t="str">
            <v>5105 - 0003</v>
          </cell>
          <cell r="B329" t="str">
            <v>Chairmens Expense - Source Water Protection</v>
          </cell>
          <cell r="D329" t="e">
            <v>#REF!</v>
          </cell>
          <cell r="E329" t="e">
            <v>#N/A</v>
          </cell>
        </row>
        <row r="330">
          <cell r="A330" t="str">
            <v>5105 - 0004</v>
          </cell>
          <cell r="B330" t="str">
            <v>Chairmens Expense - Generic Regulations</v>
          </cell>
          <cell r="D330" t="e">
            <v>#REF!</v>
          </cell>
          <cell r="E330" t="e">
            <v>#N/A</v>
          </cell>
        </row>
        <row r="331">
          <cell r="A331" t="str">
            <v>5108</v>
          </cell>
          <cell r="B331" t="str">
            <v>LRPC Expense - Not Assigned to Departments</v>
          </cell>
          <cell r="D331" t="e">
            <v>#REF!</v>
          </cell>
          <cell r="E331" t="e">
            <v>#N/A</v>
          </cell>
        </row>
        <row r="332">
          <cell r="A332" t="str">
            <v>5108 - 0001</v>
          </cell>
          <cell r="B332" t="str">
            <v>LRPC Expense - Administration</v>
          </cell>
          <cell r="D332" t="e">
            <v>#REF!</v>
          </cell>
          <cell r="E332" t="e">
            <v>#N/A</v>
          </cell>
        </row>
        <row r="333">
          <cell r="A333" t="str">
            <v>5108 - 0004</v>
          </cell>
          <cell r="B333" t="str">
            <v>LRPC Expense - Generic Regulations</v>
          </cell>
          <cell r="D333" t="e">
            <v>#REF!</v>
          </cell>
          <cell r="E333" t="e">
            <v>#N/A</v>
          </cell>
        </row>
        <row r="334">
          <cell r="A334" t="str">
            <v>5110</v>
          </cell>
          <cell r="B334" t="str">
            <v>Bank charges and interest - Not Assigned to Departments</v>
          </cell>
          <cell r="D334" t="e">
            <v>#REF!</v>
          </cell>
          <cell r="E334">
            <v>0.5033206896551724</v>
          </cell>
        </row>
        <row r="335">
          <cell r="A335" t="str">
            <v>5110 - 0001</v>
          </cell>
          <cell r="B335" t="str">
            <v>Bank charges and interest - Administration</v>
          </cell>
          <cell r="C335">
            <v>5800</v>
          </cell>
          <cell r="D335" t="e">
            <v>#REF!</v>
          </cell>
          <cell r="E335" t="e">
            <v>#N/A</v>
          </cell>
        </row>
        <row r="336">
          <cell r="A336" t="str">
            <v>5200</v>
          </cell>
          <cell r="B336" t="str">
            <v>Admin. Capital Expense - Not Assigned to Departments</v>
          </cell>
          <cell r="D336" t="e">
            <v>#REF!</v>
          </cell>
          <cell r="E336">
            <v>0</v>
          </cell>
        </row>
        <row r="337">
          <cell r="A337" t="str">
            <v>5210</v>
          </cell>
          <cell r="B337" t="str">
            <v>Computer Capital Expense - Not Assigned to Departments</v>
          </cell>
          <cell r="D337" t="e">
            <v>#REF!</v>
          </cell>
          <cell r="E337" t="e">
            <v>#N/A</v>
          </cell>
        </row>
        <row r="338">
          <cell r="A338" t="str">
            <v>5220</v>
          </cell>
          <cell r="B338" t="str">
            <v>Operations Capital Expense - Not Assigned to Departments</v>
          </cell>
          <cell r="D338" t="e">
            <v>#REF!</v>
          </cell>
          <cell r="E338" t="e">
            <v>#N/A</v>
          </cell>
        </row>
        <row r="339">
          <cell r="A339" t="str">
            <v>5220 - 0001</v>
          </cell>
          <cell r="B339" t="str">
            <v>Operations Capital Expense - Administration</v>
          </cell>
          <cell r="D339" t="e">
            <v>#REF!</v>
          </cell>
          <cell r="E339" t="e">
            <v>#N/A</v>
          </cell>
        </row>
        <row r="340">
          <cell r="A340" t="str">
            <v>5220 - 0002</v>
          </cell>
          <cell r="B340" t="str">
            <v>Operations Capital Expense - Operations</v>
          </cell>
          <cell r="D340" t="e">
            <v>#REF!</v>
          </cell>
          <cell r="E340" t="e">
            <v>#N/A</v>
          </cell>
        </row>
        <row r="341">
          <cell r="A341" t="str">
            <v>5230</v>
          </cell>
          <cell r="B341" t="str">
            <v>Lands Capital Expense - Not Assigned to Departments</v>
          </cell>
          <cell r="D341" t="e">
            <v>#REF!</v>
          </cell>
          <cell r="E341" t="e">
            <v>#N/A</v>
          </cell>
        </row>
        <row r="342">
          <cell r="A342" t="str">
            <v>5230 - 0011</v>
          </cell>
          <cell r="B342" t="str">
            <v>Lands Capital Expense - Lands</v>
          </cell>
          <cell r="D342" t="e">
            <v>#REF!</v>
          </cell>
          <cell r="E342" t="e">
            <v>#N/A</v>
          </cell>
        </row>
        <row r="343">
          <cell r="A343" t="str">
            <v>5300</v>
          </cell>
          <cell r="B343" t="str">
            <v>General - NE - Not Assigned to Departments</v>
          </cell>
          <cell r="D343" t="e">
            <v>#REF!</v>
          </cell>
          <cell r="E343" t="e">
            <v>#N/A</v>
          </cell>
        </row>
        <row r="344">
          <cell r="A344" t="str">
            <v>5310</v>
          </cell>
          <cell r="B344" t="str">
            <v>Low Water Response Team (non-dept) - Not Assigned to Departments</v>
          </cell>
          <cell r="D344" t="e">
            <v>#REF!</v>
          </cell>
          <cell r="E344" t="e">
            <v>#N/A</v>
          </cell>
        </row>
        <row r="345">
          <cell r="A345" t="str">
            <v>5315</v>
          </cell>
          <cell r="B345" t="str">
            <v>Vehicle - Gas &amp; Oil - Not Assigned to Departments</v>
          </cell>
          <cell r="D345" t="e">
            <v>#REF!</v>
          </cell>
          <cell r="E345" t="e">
            <v>#N/A</v>
          </cell>
        </row>
        <row r="346">
          <cell r="A346" t="str">
            <v>5315 - 0001</v>
          </cell>
          <cell r="B346" t="str">
            <v>Vehicle - Gas &amp; Oil - Administration</v>
          </cell>
          <cell r="D346" t="e">
            <v>#REF!</v>
          </cell>
          <cell r="E346">
            <v>14927.266666666666</v>
          </cell>
        </row>
        <row r="347">
          <cell r="A347" t="str">
            <v>5315 - 0002</v>
          </cell>
          <cell r="B347" t="str">
            <v>Vehicle - Gas &amp; Oil - Operations</v>
          </cell>
          <cell r="C347">
            <v>16448</v>
          </cell>
          <cell r="D347" t="e">
            <v>#REF!</v>
          </cell>
          <cell r="E347" t="e">
            <v>#N/A</v>
          </cell>
        </row>
        <row r="348">
          <cell r="A348" t="str">
            <v>5315 - 0003</v>
          </cell>
          <cell r="B348" t="str">
            <v>Vehicle - Gas &amp; Oil - Source Water Protection</v>
          </cell>
          <cell r="D348" t="e">
            <v>#REF!</v>
          </cell>
          <cell r="E348" t="e">
            <v>#N/A</v>
          </cell>
        </row>
        <row r="349">
          <cell r="A349" t="str">
            <v>5315 - 0004</v>
          </cell>
          <cell r="B349" t="str">
            <v>Vehicle - Gas &amp; Oil - Generic Regulations</v>
          </cell>
          <cell r="D349" t="e">
            <v>#REF!</v>
          </cell>
          <cell r="E349" t="e">
            <v>#N/A</v>
          </cell>
        </row>
        <row r="350">
          <cell r="A350" t="str">
            <v>5315 - 0005</v>
          </cell>
          <cell r="B350" t="str">
            <v>Vehicle - Gas &amp; Oil - Cordova Lake Dam</v>
          </cell>
          <cell r="D350" t="e">
            <v>#REF!</v>
          </cell>
          <cell r="E350" t="e">
            <v>#N/A</v>
          </cell>
        </row>
        <row r="351">
          <cell r="A351" t="str">
            <v>5315 - 0006</v>
          </cell>
          <cell r="B351" t="str">
            <v>Vehicle - Gas &amp; Oil - Round Lake Dam</v>
          </cell>
          <cell r="D351" t="e">
            <v>#REF!</v>
          </cell>
          <cell r="E351" t="e">
            <v>#N/A</v>
          </cell>
        </row>
        <row r="352">
          <cell r="A352" t="str">
            <v>5315 - 0007</v>
          </cell>
          <cell r="B352" t="str">
            <v>Vehicle - Gas &amp; Oil - Kashabog Lake Dam</v>
          </cell>
          <cell r="D352" t="e">
            <v>#REF!</v>
          </cell>
          <cell r="E352" t="e">
            <v>#N/A</v>
          </cell>
        </row>
        <row r="353">
          <cell r="A353" t="str">
            <v>5315 - 0008</v>
          </cell>
          <cell r="B353" t="str">
            <v>Vehicle - Gas &amp; Oil - Hydro Plant</v>
          </cell>
          <cell r="D353" t="e">
            <v>#REF!</v>
          </cell>
          <cell r="E353" t="e">
            <v>#N/A</v>
          </cell>
        </row>
        <row r="354">
          <cell r="A354" t="str">
            <v>5315 - 0011</v>
          </cell>
          <cell r="B354" t="str">
            <v>Vehicle - Gas &amp; Oil - Lands</v>
          </cell>
          <cell r="D354" t="e">
            <v>#REF!</v>
          </cell>
          <cell r="E354" t="e">
            <v>#N/A</v>
          </cell>
        </row>
        <row r="355">
          <cell r="A355" t="str">
            <v>5320</v>
          </cell>
          <cell r="B355" t="str">
            <v>Vehicle - Maintenance - Not Assigned to Departments</v>
          </cell>
          <cell r="D355" t="e">
            <v>#REF!</v>
          </cell>
          <cell r="E355" t="e">
            <v>#N/A</v>
          </cell>
        </row>
        <row r="356">
          <cell r="A356" t="str">
            <v>5320 - 0002</v>
          </cell>
          <cell r="B356" t="str">
            <v>Vehicle - Maintenance - Operations</v>
          </cell>
          <cell r="D356" t="e">
            <v>#REF!</v>
          </cell>
          <cell r="E356" t="e">
            <v>#N/A</v>
          </cell>
        </row>
        <row r="357">
          <cell r="A357" t="str">
            <v>5320 - 0003</v>
          </cell>
          <cell r="B357" t="str">
            <v>Vehicle - Maintenance - Source Water Protection</v>
          </cell>
          <cell r="D357" t="e">
            <v>#REF!</v>
          </cell>
          <cell r="E357" t="e">
            <v>#N/A</v>
          </cell>
        </row>
        <row r="358">
          <cell r="A358" t="str">
            <v>5320 - 0004</v>
          </cell>
          <cell r="B358" t="str">
            <v>Vehicle - Maintenance - Generic Regulations</v>
          </cell>
          <cell r="D358" t="e">
            <v>#REF!</v>
          </cell>
          <cell r="E358" t="e">
            <v>#N/A</v>
          </cell>
        </row>
        <row r="359">
          <cell r="A359" t="str">
            <v>5320 - 0005</v>
          </cell>
          <cell r="B359" t="str">
            <v>Vehicle - Maintenance - Cordova Lake Dam</v>
          </cell>
          <cell r="D359" t="e">
            <v>#REF!</v>
          </cell>
          <cell r="E359" t="e">
            <v>#N/A</v>
          </cell>
        </row>
        <row r="360">
          <cell r="A360" t="str">
            <v>5320 - 0006</v>
          </cell>
          <cell r="B360" t="str">
            <v>Vehicle - Maintenance - Round Lake Dam</v>
          </cell>
          <cell r="D360" t="e">
            <v>#REF!</v>
          </cell>
          <cell r="E360" t="e">
            <v>#N/A</v>
          </cell>
        </row>
        <row r="361">
          <cell r="A361" t="str">
            <v>5320 - 0007</v>
          </cell>
          <cell r="B361" t="str">
            <v>Vehicle - Maintenance - Kashabog Lake Dam</v>
          </cell>
          <cell r="D361" t="e">
            <v>#REF!</v>
          </cell>
          <cell r="E361" t="e">
            <v>#N/A</v>
          </cell>
        </row>
        <row r="362">
          <cell r="A362" t="str">
            <v>5320 - 0008</v>
          </cell>
          <cell r="B362" t="str">
            <v>Vehicle - Maintenance - Hydro Plant</v>
          </cell>
          <cell r="D362" t="e">
            <v>#REF!</v>
          </cell>
          <cell r="E362" t="e">
            <v>#N/A</v>
          </cell>
        </row>
        <row r="363">
          <cell r="A363" t="str">
            <v>5320 - 0011</v>
          </cell>
          <cell r="B363" t="str">
            <v>Vehicle - Maintenance - Lands</v>
          </cell>
          <cell r="D363" t="e">
            <v>#REF!</v>
          </cell>
          <cell r="E363" t="e">
            <v>#N/A</v>
          </cell>
        </row>
        <row r="364">
          <cell r="A364" t="str">
            <v>5325</v>
          </cell>
          <cell r="B364" t="str">
            <v>Vehicle - Insurance - Not Assigned to Departments</v>
          </cell>
          <cell r="D364" t="e">
            <v>#REF!</v>
          </cell>
          <cell r="E364" t="e">
            <v>#N/A</v>
          </cell>
        </row>
        <row r="365">
          <cell r="A365" t="str">
            <v>5325 - 0002</v>
          </cell>
          <cell r="B365" t="str">
            <v>Vehicle - Insurance - Operations</v>
          </cell>
          <cell r="D365" t="e">
            <v>#REF!</v>
          </cell>
          <cell r="E365" t="e">
            <v>#N/A</v>
          </cell>
        </row>
        <row r="366">
          <cell r="A366" t="str">
            <v>5325 - 0003</v>
          </cell>
          <cell r="B366" t="str">
            <v>Vehicle - Insurance - Source Water Protection</v>
          </cell>
          <cell r="D366" t="e">
            <v>#REF!</v>
          </cell>
          <cell r="E366" t="e">
            <v>#N/A</v>
          </cell>
        </row>
        <row r="367">
          <cell r="A367" t="str">
            <v>5325 - 0004</v>
          </cell>
          <cell r="B367" t="str">
            <v>Vehicle - Insurance - Generic Regulations</v>
          </cell>
          <cell r="D367" t="e">
            <v>#REF!</v>
          </cell>
          <cell r="E367" t="e">
            <v>#N/A</v>
          </cell>
        </row>
        <row r="368">
          <cell r="A368" t="str">
            <v>5325 - 0005</v>
          </cell>
          <cell r="B368" t="str">
            <v>Vehicle - Insurance - Cordova Lake Dam</v>
          </cell>
          <cell r="D368" t="e">
            <v>#REF!</v>
          </cell>
          <cell r="E368" t="e">
            <v>#N/A</v>
          </cell>
        </row>
        <row r="369">
          <cell r="A369" t="str">
            <v>5325 - 0006</v>
          </cell>
          <cell r="B369" t="str">
            <v>Vehicle - Insurance - Round Lake Dam</v>
          </cell>
          <cell r="D369" t="e">
            <v>#REF!</v>
          </cell>
          <cell r="E369" t="e">
            <v>#N/A</v>
          </cell>
        </row>
        <row r="370">
          <cell r="A370" t="str">
            <v>5325 - 0007</v>
          </cell>
          <cell r="B370" t="str">
            <v>Vehicle - Insurance - Kashabog Lake Dam</v>
          </cell>
          <cell r="D370" t="e">
            <v>#REF!</v>
          </cell>
          <cell r="E370" t="e">
            <v>#N/A</v>
          </cell>
        </row>
        <row r="371">
          <cell r="A371" t="str">
            <v>5325 - 0008</v>
          </cell>
          <cell r="B371" t="str">
            <v>Vehicle - Insurance - Hydro Plant</v>
          </cell>
          <cell r="D371" t="e">
            <v>#REF!</v>
          </cell>
          <cell r="E371" t="e">
            <v>#N/A</v>
          </cell>
        </row>
        <row r="372">
          <cell r="A372" t="str">
            <v>5325 - 0011</v>
          </cell>
          <cell r="B372" t="str">
            <v>Vehicle - Insurance - Lands</v>
          </cell>
          <cell r="D372" t="e">
            <v>#REF!</v>
          </cell>
          <cell r="E372" t="e">
            <v>#N/A</v>
          </cell>
        </row>
        <row r="373">
          <cell r="A373" t="str">
            <v>5330</v>
          </cell>
          <cell r="B373" t="str">
            <v>Equipment - Costs - Not Assigned to Departments</v>
          </cell>
          <cell r="D373" t="e">
            <v>#REF!</v>
          </cell>
          <cell r="E373" t="e">
            <v>#N/A</v>
          </cell>
        </row>
        <row r="374">
          <cell r="A374" t="str">
            <v>5330 - 0002</v>
          </cell>
          <cell r="B374" t="str">
            <v>Equipment - Costs - Operations</v>
          </cell>
          <cell r="D374" t="e">
            <v>#REF!</v>
          </cell>
          <cell r="E374" t="e">
            <v>#N/A</v>
          </cell>
        </row>
        <row r="375">
          <cell r="A375" t="str">
            <v>5330 - 0003</v>
          </cell>
          <cell r="B375" t="str">
            <v>Equipment - Costs - Source Water Protection</v>
          </cell>
          <cell r="D375" t="e">
            <v>#REF!</v>
          </cell>
          <cell r="E375" t="e">
            <v>#N/A</v>
          </cell>
        </row>
        <row r="376">
          <cell r="A376" t="str">
            <v>5330 - 0004</v>
          </cell>
          <cell r="B376" t="str">
            <v>Equipment - Costs - Generic Regulations</v>
          </cell>
          <cell r="D376" t="e">
            <v>#REF!</v>
          </cell>
          <cell r="E376" t="e">
            <v>#N/A</v>
          </cell>
        </row>
        <row r="377">
          <cell r="A377" t="str">
            <v>5330 - 0005</v>
          </cell>
          <cell r="B377" t="str">
            <v>Equipment - Costs - Cordova Lake Dam</v>
          </cell>
          <cell r="D377" t="e">
            <v>#REF!</v>
          </cell>
          <cell r="E377" t="e">
            <v>#N/A</v>
          </cell>
        </row>
        <row r="378">
          <cell r="A378" t="str">
            <v>5330 - 0006</v>
          </cell>
          <cell r="B378" t="str">
            <v>Equipment - Costs - Round Lake Dam</v>
          </cell>
          <cell r="D378" t="e">
            <v>#REF!</v>
          </cell>
          <cell r="E378" t="e">
            <v>#N/A</v>
          </cell>
        </row>
        <row r="379">
          <cell r="A379" t="str">
            <v>5330 - 0007</v>
          </cell>
          <cell r="B379" t="str">
            <v>Equipment - Costs - Kashabog Lake Dam</v>
          </cell>
          <cell r="D379" t="e">
            <v>#REF!</v>
          </cell>
          <cell r="E379" t="e">
            <v>#N/A</v>
          </cell>
        </row>
        <row r="380">
          <cell r="A380" t="str">
            <v>5330 - 0008</v>
          </cell>
          <cell r="B380" t="str">
            <v>Equipment - Costs - Hydro Plant</v>
          </cell>
          <cell r="D380" t="e">
            <v>#REF!</v>
          </cell>
          <cell r="E380" t="e">
            <v>#N/A</v>
          </cell>
        </row>
        <row r="381">
          <cell r="A381" t="str">
            <v>5330 - 0011</v>
          </cell>
          <cell r="B381" t="str">
            <v>Equipment - Costs - Lands</v>
          </cell>
          <cell r="D381" t="e">
            <v>#REF!</v>
          </cell>
          <cell r="E381" t="e">
            <v>#N/A</v>
          </cell>
        </row>
        <row r="382">
          <cell r="A382" t="str">
            <v>5335</v>
          </cell>
          <cell r="B382" t="str">
            <v>Equipment - Gas, Oil, Maintenance - Not Assigned to Departments</v>
          </cell>
          <cell r="D382" t="e">
            <v>#REF!</v>
          </cell>
          <cell r="E382" t="e">
            <v>#N/A</v>
          </cell>
        </row>
        <row r="383">
          <cell r="A383" t="str">
            <v>5335 - 0002</v>
          </cell>
          <cell r="B383" t="str">
            <v>Equipment - Gas, Oil, Maintenance - Operations</v>
          </cell>
          <cell r="D383" t="e">
            <v>#REF!</v>
          </cell>
          <cell r="E383" t="e">
            <v>#N/A</v>
          </cell>
        </row>
        <row r="384">
          <cell r="A384" t="str">
            <v>5335 - 0003</v>
          </cell>
          <cell r="B384" t="str">
            <v>Equipment - Gas, Oil, Maintenance - Source Water Protection</v>
          </cell>
          <cell r="D384" t="e">
            <v>#REF!</v>
          </cell>
          <cell r="E384" t="e">
            <v>#N/A</v>
          </cell>
        </row>
        <row r="385">
          <cell r="A385" t="str">
            <v>5335 - 0004</v>
          </cell>
          <cell r="B385" t="str">
            <v>Equipment - Gas, Oil, Maintenance - Generic Regulations</v>
          </cell>
          <cell r="D385" t="e">
            <v>#REF!</v>
          </cell>
          <cell r="E385" t="e">
            <v>#N/A</v>
          </cell>
        </row>
        <row r="386">
          <cell r="A386" t="str">
            <v>5335 - 0005</v>
          </cell>
          <cell r="B386" t="str">
            <v>Equipment - Gas, Oil, Maintenance - Cordova Lake Dam</v>
          </cell>
          <cell r="D386" t="e">
            <v>#REF!</v>
          </cell>
          <cell r="E386" t="e">
            <v>#N/A</v>
          </cell>
        </row>
        <row r="387">
          <cell r="A387" t="str">
            <v>5335 - 0006</v>
          </cell>
          <cell r="B387" t="str">
            <v>Equipment - Gas, Oil, Maintenance - Round Lake Dam</v>
          </cell>
          <cell r="D387" t="e">
            <v>#REF!</v>
          </cell>
          <cell r="E387" t="e">
            <v>#N/A</v>
          </cell>
        </row>
        <row r="388">
          <cell r="A388" t="str">
            <v>5335 - 0007</v>
          </cell>
          <cell r="B388" t="str">
            <v>Equipment - Gas, Oil, Maintenance - Kashabog Lake Dam</v>
          </cell>
          <cell r="D388" t="e">
            <v>#REF!</v>
          </cell>
          <cell r="E388" t="e">
            <v>#N/A</v>
          </cell>
        </row>
        <row r="389">
          <cell r="A389" t="str">
            <v>5335 - 0008</v>
          </cell>
          <cell r="B389" t="str">
            <v>Equipment - Gas, Oil, Maintenance - Hydro Plant</v>
          </cell>
          <cell r="D389" t="e">
            <v>#REF!</v>
          </cell>
          <cell r="E389" t="e">
            <v>#N/A</v>
          </cell>
        </row>
        <row r="390">
          <cell r="A390" t="str">
            <v>5335 - 0011</v>
          </cell>
          <cell r="B390" t="str">
            <v>Equipment - Gas, Oil, Maintenance - Lands</v>
          </cell>
          <cell r="D390" t="e">
            <v>#REF!</v>
          </cell>
          <cell r="E390" t="e">
            <v>#N/A</v>
          </cell>
        </row>
        <row r="391">
          <cell r="A391" t="str">
            <v>5410</v>
          </cell>
          <cell r="B391" t="str">
            <v>Wages - Not Assigned to Departments</v>
          </cell>
          <cell r="D391" t="e">
            <v>#REF!</v>
          </cell>
          <cell r="E391">
            <v>0.67083302099904396</v>
          </cell>
        </row>
        <row r="392">
          <cell r="A392" t="str">
            <v>5410 - 0001</v>
          </cell>
          <cell r="B392" t="str">
            <v>Wages - Administration</v>
          </cell>
          <cell r="C392">
            <v>216114.6</v>
          </cell>
          <cell r="D392" t="e">
            <v>#REF!</v>
          </cell>
          <cell r="E392">
            <v>0.84086935303670607</v>
          </cell>
        </row>
        <row r="393">
          <cell r="A393" t="str">
            <v>5410 - 0002</v>
          </cell>
          <cell r="B393" t="str">
            <v>Wages - Operations</v>
          </cell>
          <cell r="C393">
            <v>130159.78</v>
          </cell>
          <cell r="D393" t="e">
            <v>#REF!</v>
          </cell>
          <cell r="E393" t="e">
            <v>#N/A</v>
          </cell>
        </row>
        <row r="394">
          <cell r="A394" t="str">
            <v>5410 - 0003</v>
          </cell>
          <cell r="B394" t="str">
            <v>Wages - Source Water Protection</v>
          </cell>
          <cell r="C394">
            <v>37533.599999999999</v>
          </cell>
          <cell r="D394" t="e">
            <v>#REF!</v>
          </cell>
          <cell r="E394">
            <v>0.72837248896416751</v>
          </cell>
        </row>
        <row r="395">
          <cell r="A395" t="str">
            <v>5410 - 0004</v>
          </cell>
          <cell r="B395" t="str">
            <v>Wages - Generic Regulations</v>
          </cell>
          <cell r="C395">
            <v>227894</v>
          </cell>
          <cell r="D395" t="e">
            <v>#REF!</v>
          </cell>
          <cell r="E395">
            <v>0.55755424112999852</v>
          </cell>
        </row>
        <row r="396">
          <cell r="A396" t="str">
            <v>5410 - 0005</v>
          </cell>
          <cell r="B396" t="str">
            <v>Wages - Cordova Lake Dam</v>
          </cell>
          <cell r="C396">
            <v>6326.38</v>
          </cell>
          <cell r="D396" t="e">
            <v>#REF!</v>
          </cell>
          <cell r="E396">
            <v>0.38066839087108129</v>
          </cell>
        </row>
        <row r="397">
          <cell r="A397" t="str">
            <v>5410 - 0006</v>
          </cell>
          <cell r="B397" t="str">
            <v>Wages - Round Lake Dam</v>
          </cell>
          <cell r="C397">
            <v>4840.88</v>
          </cell>
          <cell r="D397" t="e">
            <v>#REF!</v>
          </cell>
          <cell r="E397">
            <v>0.30426788806706911</v>
          </cell>
        </row>
        <row r="398">
          <cell r="A398" t="str">
            <v>5410 - 0007</v>
          </cell>
          <cell r="B398" t="str">
            <v>Wages - Kashabog Lake Dam</v>
          </cell>
          <cell r="C398">
            <v>3089.35</v>
          </cell>
          <cell r="D398" t="e">
            <v>#REF!</v>
          </cell>
          <cell r="E398">
            <v>0.66239641742525168</v>
          </cell>
        </row>
        <row r="399">
          <cell r="A399" t="str">
            <v>5410 - 0008</v>
          </cell>
          <cell r="B399" t="str">
            <v>Wages - Hydro Plant</v>
          </cell>
          <cell r="C399">
            <v>21557.68</v>
          </cell>
          <cell r="D399" t="e">
            <v>#REF!</v>
          </cell>
          <cell r="E399">
            <v>0</v>
          </cell>
        </row>
        <row r="400">
          <cell r="A400" t="str">
            <v>5410 - 0011</v>
          </cell>
          <cell r="B400" t="str">
            <v>Wages - Lands</v>
          </cell>
          <cell r="C400">
            <v>3556.22</v>
          </cell>
          <cell r="D400" t="e">
            <v>#REF!</v>
          </cell>
          <cell r="E400" t="e">
            <v>#N/A</v>
          </cell>
        </row>
        <row r="401">
          <cell r="A401" t="str">
            <v>5410 - 0012</v>
          </cell>
          <cell r="B401" t="str">
            <v>Wages - Special Projects - Other</v>
          </cell>
          <cell r="C401">
            <v>9632</v>
          </cell>
          <cell r="D401" t="e">
            <v>#REF!</v>
          </cell>
          <cell r="E401" t="e">
            <v>#N/A</v>
          </cell>
        </row>
        <row r="402">
          <cell r="A402" t="str">
            <v>5410 - 0013</v>
          </cell>
          <cell r="B402" t="str">
            <v>Wages - RMO</v>
          </cell>
          <cell r="C402">
            <v>9110</v>
          </cell>
        </row>
        <row r="403">
          <cell r="A403" t="str">
            <v>5420</v>
          </cell>
          <cell r="B403" t="str">
            <v>CPP - Not Assigned to Departments</v>
          </cell>
          <cell r="D403" t="e">
            <v>#REF!</v>
          </cell>
          <cell r="E403">
            <v>0.7070942465702067</v>
          </cell>
        </row>
        <row r="404">
          <cell r="A404" t="str">
            <v>5420 - 0001</v>
          </cell>
          <cell r="B404" t="str">
            <v>CPP - Administration</v>
          </cell>
          <cell r="C404">
            <v>11736.13</v>
          </cell>
          <cell r="D404" t="e">
            <v>#REF!</v>
          </cell>
          <cell r="E404">
            <v>0.69392878370104882</v>
          </cell>
        </row>
        <row r="405">
          <cell r="A405" t="str">
            <v>5420 - 0002</v>
          </cell>
          <cell r="B405" t="str">
            <v>CPP - Operations</v>
          </cell>
          <cell r="C405">
            <v>8950.76</v>
          </cell>
          <cell r="D405" t="e">
            <v>#REF!</v>
          </cell>
          <cell r="E405" t="e">
            <v>#N/A</v>
          </cell>
        </row>
        <row r="406">
          <cell r="A406" t="str">
            <v>5420 - 0003</v>
          </cell>
          <cell r="B406" t="str">
            <v>CPP - Source Water Protection</v>
          </cell>
          <cell r="C406">
            <v>2180.7600000000002</v>
          </cell>
          <cell r="D406" t="e">
            <v>#REF!</v>
          </cell>
          <cell r="E406" t="e">
            <v>#N/A</v>
          </cell>
        </row>
        <row r="407">
          <cell r="A407" t="str">
            <v>5420 - 0004</v>
          </cell>
          <cell r="B407" t="str">
            <v>CPP - Generic Regulations</v>
          </cell>
          <cell r="C407">
            <v>13473.68</v>
          </cell>
          <cell r="D407" t="e">
            <v>#REF!</v>
          </cell>
          <cell r="E407">
            <v>0.55702180858452566</v>
          </cell>
        </row>
        <row r="408">
          <cell r="A408" t="str">
            <v>5420 - 0005</v>
          </cell>
          <cell r="B408" t="str">
            <v>CPP - Cordova Lake Dam</v>
          </cell>
          <cell r="C408">
            <v>359.95</v>
          </cell>
          <cell r="D408" t="e">
            <v>#REF!</v>
          </cell>
          <cell r="E408">
            <v>0.38714312027997794</v>
          </cell>
        </row>
        <row r="409">
          <cell r="A409" t="str">
            <v>5420 - 0006</v>
          </cell>
          <cell r="B409" t="str">
            <v>CPP - Round Lake Dam</v>
          </cell>
          <cell r="C409">
            <v>271.45</v>
          </cell>
          <cell r="D409" t="e">
            <v>#REF!</v>
          </cell>
          <cell r="E409">
            <v>0.30489749430523916</v>
          </cell>
        </row>
        <row r="410">
          <cell r="A410" t="str">
            <v>5420 - 0007</v>
          </cell>
          <cell r="B410" t="str">
            <v>CPP - Kashabog Lake Dam</v>
          </cell>
          <cell r="C410">
            <v>175.6</v>
          </cell>
          <cell r="D410" t="e">
            <v>#REF!</v>
          </cell>
          <cell r="E410">
            <v>0.66432037845112357</v>
          </cell>
        </row>
        <row r="411">
          <cell r="A411" t="str">
            <v>5420 - 0008</v>
          </cell>
          <cell r="B411" t="str">
            <v>CPP - Hydro Plant</v>
          </cell>
          <cell r="C411">
            <v>1226.05</v>
          </cell>
          <cell r="D411" t="e">
            <v>#REF!</v>
          </cell>
          <cell r="E411">
            <v>0</v>
          </cell>
        </row>
        <row r="412">
          <cell r="A412" t="str">
            <v>5420 - 0011</v>
          </cell>
          <cell r="B412" t="str">
            <v>CPP - Lands</v>
          </cell>
          <cell r="C412">
            <v>141.09</v>
          </cell>
          <cell r="D412" t="e">
            <v>#REF!</v>
          </cell>
          <cell r="E412" t="e">
            <v>#N/A</v>
          </cell>
        </row>
        <row r="413">
          <cell r="A413" t="str">
            <v>5420 - 0012</v>
          </cell>
          <cell r="B413" t="str">
            <v>CPP - Special Projects - Other</v>
          </cell>
          <cell r="C413">
            <v>474.21</v>
          </cell>
          <cell r="D413" t="e">
            <v>#REF!</v>
          </cell>
          <cell r="E413" t="e">
            <v>#N/A</v>
          </cell>
        </row>
        <row r="414">
          <cell r="A414" t="str">
            <v>5425</v>
          </cell>
          <cell r="B414" t="str">
            <v>EI - Not Assigned to Departments</v>
          </cell>
          <cell r="D414" t="e">
            <v>#REF!</v>
          </cell>
          <cell r="E414">
            <v>0.71506216526902966</v>
          </cell>
        </row>
        <row r="415">
          <cell r="A415" t="str">
            <v>5425 - 0001</v>
          </cell>
          <cell r="B415" t="str">
            <v>EI - Administration</v>
          </cell>
          <cell r="C415">
            <v>3775.42</v>
          </cell>
          <cell r="D415" t="e">
            <v>#REF!</v>
          </cell>
          <cell r="E415">
            <v>0.6933054531085352</v>
          </cell>
        </row>
        <row r="416">
          <cell r="A416" t="str">
            <v>5425 - 0002</v>
          </cell>
          <cell r="B416" t="str">
            <v>EI - Operations</v>
          </cell>
          <cell r="C416">
            <v>3036.8</v>
          </cell>
          <cell r="D416" t="e">
            <v>#REF!</v>
          </cell>
          <cell r="E416" t="e">
            <v>#N/A</v>
          </cell>
        </row>
        <row r="417">
          <cell r="A417" t="str">
            <v>5425 - 0003</v>
          </cell>
          <cell r="B417" t="str">
            <v>EI - Source Water Protection</v>
          </cell>
          <cell r="C417">
            <v>748.85</v>
          </cell>
          <cell r="D417" t="e">
            <v>#REF!</v>
          </cell>
          <cell r="E417" t="e">
            <v>#N/A</v>
          </cell>
        </row>
        <row r="418">
          <cell r="A418" t="str">
            <v>5425 - 0004</v>
          </cell>
          <cell r="B418" t="str">
            <v>EI - Generic Regulations</v>
          </cell>
          <cell r="C418">
            <v>4652.3599999999997</v>
          </cell>
          <cell r="D418" t="e">
            <v>#REF!</v>
          </cell>
          <cell r="E418">
            <v>0.54885940786280529</v>
          </cell>
        </row>
        <row r="419">
          <cell r="A419" t="str">
            <v>5425 - 0005</v>
          </cell>
          <cell r="B419" t="str">
            <v>EI - Cordova Lake Dam</v>
          </cell>
          <cell r="C419">
            <v>123.62</v>
          </cell>
          <cell r="D419" t="e">
            <v>#REF!</v>
          </cell>
          <cell r="E419">
            <v>0.3944586625125181</v>
          </cell>
        </row>
        <row r="420">
          <cell r="A420" t="str">
            <v>5425 - 0006</v>
          </cell>
          <cell r="B420" t="str">
            <v>EI - Round Lake Dam</v>
          </cell>
          <cell r="C420">
            <v>89.87</v>
          </cell>
          <cell r="D420" t="e">
            <v>#REF!</v>
          </cell>
          <cell r="E420">
            <v>0.3042893187552565</v>
          </cell>
        </row>
        <row r="421">
          <cell r="A421" t="str">
            <v>5425 - 0007</v>
          </cell>
          <cell r="B421" t="str">
            <v>EI - Kashabog Lake Dam</v>
          </cell>
          <cell r="C421">
            <v>59.45</v>
          </cell>
          <cell r="D421" t="e">
            <v>#REF!</v>
          </cell>
          <cell r="E421">
            <v>0.65991608255923939</v>
          </cell>
        </row>
        <row r="422">
          <cell r="A422" t="str">
            <v>5425 - 0008</v>
          </cell>
          <cell r="B422" t="str">
            <v>EI - Hydro Plant</v>
          </cell>
          <cell r="C422">
            <v>412.31</v>
          </cell>
          <cell r="D422" t="e">
            <v>#REF!</v>
          </cell>
          <cell r="E422">
            <v>0</v>
          </cell>
        </row>
        <row r="423">
          <cell r="A423" t="str">
            <v>5425 - 0011</v>
          </cell>
          <cell r="B423" t="str">
            <v>EI - Lands</v>
          </cell>
          <cell r="C423">
            <v>64.25</v>
          </cell>
          <cell r="D423" t="e">
            <v>#REF!</v>
          </cell>
          <cell r="E423" t="e">
            <v>#N/A</v>
          </cell>
        </row>
        <row r="424">
          <cell r="A424" t="str">
            <v>5425 - 0012</v>
          </cell>
          <cell r="B424" t="str">
            <v>EI - Special Projects - Other</v>
          </cell>
          <cell r="C424">
            <v>210.95</v>
          </cell>
          <cell r="D424" t="e">
            <v>#REF!</v>
          </cell>
          <cell r="E424" t="e">
            <v>#N/A</v>
          </cell>
        </row>
        <row r="425">
          <cell r="A425" t="str">
            <v>5435</v>
          </cell>
          <cell r="B425" t="str">
            <v>EHT - Not Assigned to Departments</v>
          </cell>
          <cell r="D425" t="e">
            <v>#REF!</v>
          </cell>
          <cell r="E425">
            <v>0.67422809884330792</v>
          </cell>
        </row>
        <row r="426">
          <cell r="A426" t="str">
            <v>5435 - 0001</v>
          </cell>
          <cell r="B426" t="str">
            <v>EHT - Administration</v>
          </cell>
          <cell r="C426">
            <v>4204.2299999999996</v>
          </cell>
          <cell r="D426" t="e">
            <v>#REF!</v>
          </cell>
          <cell r="E426">
            <v>0.69447951933158258</v>
          </cell>
        </row>
        <row r="427">
          <cell r="A427" t="str">
            <v>5435 - 0002</v>
          </cell>
          <cell r="B427" t="str">
            <v>EHT - Operations</v>
          </cell>
          <cell r="C427">
            <v>3080.71</v>
          </cell>
          <cell r="D427" t="e">
            <v>#REF!</v>
          </cell>
          <cell r="E427" t="e">
            <v>#N/A</v>
          </cell>
        </row>
        <row r="428">
          <cell r="A428" t="str">
            <v>5435 - 0003</v>
          </cell>
          <cell r="B428" t="str">
            <v>EHT - Source Water Protection</v>
          </cell>
          <cell r="C428">
            <v>749.14</v>
          </cell>
          <cell r="D428" t="e">
            <v>#REF!</v>
          </cell>
          <cell r="E428" t="e">
            <v>#N/A</v>
          </cell>
        </row>
        <row r="429">
          <cell r="A429" t="str">
            <v>5435 - 0004</v>
          </cell>
          <cell r="B429" t="str">
            <v>EHT - Generic Regulations</v>
          </cell>
          <cell r="C429">
            <v>4654.28</v>
          </cell>
          <cell r="D429" t="e">
            <v>#REF!</v>
          </cell>
          <cell r="E429">
            <v>0.55748706338939202</v>
          </cell>
        </row>
        <row r="430">
          <cell r="A430" t="str">
            <v>5435 - 0005</v>
          </cell>
          <cell r="B430" t="str">
            <v>EHT - Cordova Lake Dam</v>
          </cell>
          <cell r="C430">
            <v>123.68</v>
          </cell>
          <cell r="D430" t="e">
            <v>#REF!</v>
          </cell>
          <cell r="E430">
            <v>0.38057493130416398</v>
          </cell>
        </row>
        <row r="431">
          <cell r="A431" t="str">
            <v>5435 - 0006</v>
          </cell>
          <cell r="B431" t="str">
            <v>EHT - Round Lake Dam</v>
          </cell>
          <cell r="C431">
            <v>94.62</v>
          </cell>
          <cell r="D431" t="e">
            <v>#REF!</v>
          </cell>
          <cell r="E431">
            <v>0.30418943533697634</v>
          </cell>
        </row>
        <row r="432">
          <cell r="A432" t="str">
            <v>5435 - 0007</v>
          </cell>
          <cell r="B432" t="str">
            <v>EHT - Kashabog Lake Dam</v>
          </cell>
          <cell r="C432">
            <v>60.39</v>
          </cell>
          <cell r="D432" t="e">
            <v>#REF!</v>
          </cell>
          <cell r="E432">
            <v>0.66199520997842121</v>
          </cell>
        </row>
        <row r="433">
          <cell r="A433" t="str">
            <v>5435 - 0008</v>
          </cell>
          <cell r="B433" t="str">
            <v>EHT - Hydro Plant</v>
          </cell>
          <cell r="C433">
            <v>421.71</v>
          </cell>
          <cell r="D433" t="e">
            <v>#REF!</v>
          </cell>
          <cell r="E433">
            <v>0</v>
          </cell>
        </row>
        <row r="434">
          <cell r="A434" t="str">
            <v>5435 - 0011</v>
          </cell>
          <cell r="B434" t="str">
            <v>EHT - Lands</v>
          </cell>
          <cell r="C434">
            <v>75.709999999999994</v>
          </cell>
          <cell r="D434" t="e">
            <v>#REF!</v>
          </cell>
          <cell r="E434" t="e">
            <v>#N/A</v>
          </cell>
        </row>
        <row r="435">
          <cell r="A435" t="str">
            <v>5435 - 0012</v>
          </cell>
          <cell r="B435" t="str">
            <v>EHT - Special Projects - Other</v>
          </cell>
          <cell r="C435">
            <v>176.97</v>
          </cell>
          <cell r="D435" t="e">
            <v>#REF!</v>
          </cell>
          <cell r="E435" t="e">
            <v>#N/A</v>
          </cell>
        </row>
        <row r="436">
          <cell r="A436" t="str">
            <v>5445</v>
          </cell>
          <cell r="B436" t="str">
            <v>WSIB - Not Assigned to Departments</v>
          </cell>
          <cell r="D436" t="e">
            <v>#REF!</v>
          </cell>
          <cell r="E436">
            <v>0.64071732847628049</v>
          </cell>
        </row>
        <row r="437">
          <cell r="A437" t="str">
            <v>5445 - 0001</v>
          </cell>
          <cell r="B437" t="str">
            <v>WSIB - Administration</v>
          </cell>
          <cell r="C437">
            <v>7373.47</v>
          </cell>
          <cell r="D437" t="e">
            <v>#REF!</v>
          </cell>
          <cell r="E437">
            <v>0.65815191812552487</v>
          </cell>
        </row>
        <row r="438">
          <cell r="A438" t="str">
            <v>5445 - 0002</v>
          </cell>
          <cell r="B438" t="str">
            <v>WSIB - Operations</v>
          </cell>
          <cell r="C438">
            <v>5418.05</v>
          </cell>
          <cell r="D438" t="e">
            <v>#REF!</v>
          </cell>
          <cell r="E438" t="e">
            <v>#N/A</v>
          </cell>
        </row>
        <row r="439">
          <cell r="A439" t="str">
            <v>5445 - 0003</v>
          </cell>
          <cell r="B439" t="str">
            <v>WSIB - Source Water Protection</v>
          </cell>
          <cell r="C439">
            <v>1313.87</v>
          </cell>
          <cell r="D439" t="e">
            <v>#REF!</v>
          </cell>
          <cell r="E439" t="e">
            <v>#N/A</v>
          </cell>
        </row>
        <row r="440">
          <cell r="A440" t="str">
            <v>5445 - 0004</v>
          </cell>
          <cell r="B440" t="str">
            <v>WSIB - Generic Regulations</v>
          </cell>
          <cell r="C440">
            <v>8162.99</v>
          </cell>
          <cell r="D440" t="e">
            <v>#REF!</v>
          </cell>
          <cell r="E440">
            <v>0.52985109031395516</v>
          </cell>
        </row>
        <row r="441">
          <cell r="A441" t="str">
            <v>5445 - 0005</v>
          </cell>
          <cell r="B441" t="str">
            <v>WSIB - Cordova Lake Dam</v>
          </cell>
          <cell r="C441">
            <v>216.91</v>
          </cell>
          <cell r="D441" t="e">
            <v>#REF!</v>
          </cell>
          <cell r="E441">
            <v>0.36186629694375794</v>
          </cell>
        </row>
        <row r="442">
          <cell r="A442" t="str">
            <v>5445 - 0006</v>
          </cell>
          <cell r="B442" t="str">
            <v>WSIB - Round Lake Dam</v>
          </cell>
          <cell r="C442">
            <v>165.89</v>
          </cell>
          <cell r="D442" t="e">
            <v>#REF!</v>
          </cell>
          <cell r="E442">
            <v>0.28924995276780657</v>
          </cell>
        </row>
        <row r="443">
          <cell r="A443" t="str">
            <v>5445 - 0007</v>
          </cell>
          <cell r="B443" t="str">
            <v>WSIB - Kashabog Lake Dam</v>
          </cell>
          <cell r="C443">
            <v>105.86</v>
          </cell>
          <cell r="D443" t="e">
            <v>#REF!</v>
          </cell>
          <cell r="E443">
            <v>0.62890276538804635</v>
          </cell>
        </row>
        <row r="444">
          <cell r="A444" t="str">
            <v>5445 - 0008</v>
          </cell>
          <cell r="B444" t="str">
            <v>WSIB - Hydro Plant</v>
          </cell>
          <cell r="C444">
            <v>739.86</v>
          </cell>
          <cell r="D444" t="e">
            <v>#REF!</v>
          </cell>
          <cell r="E444">
            <v>0</v>
          </cell>
        </row>
        <row r="445">
          <cell r="A445" t="str">
            <v>5445 - 0011</v>
          </cell>
          <cell r="B445" t="str">
            <v>WSIB - Lands</v>
          </cell>
          <cell r="C445">
            <v>51.63</v>
          </cell>
          <cell r="D445" t="e">
            <v>#REF!</v>
          </cell>
          <cell r="E445" t="e">
            <v>#N/A</v>
          </cell>
        </row>
        <row r="446">
          <cell r="A446" t="str">
            <v>5445 - 0012</v>
          </cell>
          <cell r="B446" t="str">
            <v>WSIB - Special Projects - Other</v>
          </cell>
          <cell r="C446">
            <v>310.39</v>
          </cell>
          <cell r="D446" t="e">
            <v>#REF!</v>
          </cell>
          <cell r="E446" t="e">
            <v>#N/A</v>
          </cell>
        </row>
        <row r="447">
          <cell r="A447" t="str">
            <v>5450</v>
          </cell>
          <cell r="B447" t="str">
            <v>Group Benefits - Not Assigned to Departments</v>
          </cell>
          <cell r="D447" t="e">
            <v>#REF!</v>
          </cell>
          <cell r="E447">
            <v>0.54253847851662551</v>
          </cell>
        </row>
        <row r="448">
          <cell r="A448" t="str">
            <v>5450 - 0001</v>
          </cell>
          <cell r="B448" t="str">
            <v>Group Benefits - Administration</v>
          </cell>
          <cell r="C448">
            <v>19753.88</v>
          </cell>
          <cell r="D448" t="e">
            <v>#REF!</v>
          </cell>
          <cell r="E448">
            <v>0.71427966363621787</v>
          </cell>
        </row>
        <row r="449">
          <cell r="A449" t="str">
            <v>5450 - 0002</v>
          </cell>
          <cell r="B449" t="str">
            <v>Group Benefits - Operations</v>
          </cell>
          <cell r="C449">
            <v>17471.560000000001</v>
          </cell>
          <cell r="D449" t="e">
            <v>#REF!</v>
          </cell>
          <cell r="E449" t="e">
            <v>#N/A</v>
          </cell>
        </row>
        <row r="450">
          <cell r="A450" t="str">
            <v>5450 - 0003</v>
          </cell>
          <cell r="B450" t="str">
            <v>Group Benefits - Source Water Protection</v>
          </cell>
          <cell r="C450">
            <v>3706.69</v>
          </cell>
          <cell r="D450" t="e">
            <v>#REF!</v>
          </cell>
          <cell r="E450" t="e">
            <v>#N/A</v>
          </cell>
        </row>
        <row r="451">
          <cell r="A451" t="str">
            <v>5450 - 0004</v>
          </cell>
          <cell r="B451" t="str">
            <v>Group Benefits - Generic Regulations</v>
          </cell>
          <cell r="C451">
            <v>25759.32</v>
          </cell>
          <cell r="D451" t="e">
            <v>#REF!</v>
          </cell>
          <cell r="E451" t="e">
            <v>#N/A</v>
          </cell>
        </row>
        <row r="452">
          <cell r="A452" t="str">
            <v>5450 - 0012</v>
          </cell>
          <cell r="B452" t="str">
            <v>Group Benefits - Special Projects - Other</v>
          </cell>
          <cell r="D452" t="e">
            <v>#REF!</v>
          </cell>
          <cell r="E452" t="e">
            <v>#N/A</v>
          </cell>
        </row>
        <row r="453">
          <cell r="A453" t="str">
            <v>5450 - 0013</v>
          </cell>
          <cell r="B453" t="str">
            <v>Group Benefits - RMO</v>
          </cell>
        </row>
        <row r="454">
          <cell r="A454" t="str">
            <v>5455</v>
          </cell>
          <cell r="B454" t="str">
            <v>RRSP - OMERS - Not Assigned to Departments</v>
          </cell>
          <cell r="D454" t="e">
            <v>#REF!</v>
          </cell>
          <cell r="E454">
            <v>0.66896231566008912</v>
          </cell>
        </row>
        <row r="455">
          <cell r="A455" t="str">
            <v>5455 - 0001</v>
          </cell>
          <cell r="B455" t="str">
            <v>RRSP - OMERS - Administration</v>
          </cell>
          <cell r="C455">
            <v>22747.38</v>
          </cell>
          <cell r="D455" t="e">
            <v>#REF!</v>
          </cell>
          <cell r="E455">
            <v>0.66942076853260901</v>
          </cell>
        </row>
        <row r="456">
          <cell r="A456" t="str">
            <v>5455 - 0002</v>
          </cell>
          <cell r="B456" t="str">
            <v>RRSP - OMERS - Operations</v>
          </cell>
          <cell r="C456">
            <v>11723.12</v>
          </cell>
          <cell r="D456" t="e">
            <v>#REF!</v>
          </cell>
          <cell r="E456" t="e">
            <v>#N/A</v>
          </cell>
        </row>
        <row r="457">
          <cell r="A457" t="str">
            <v>5455 - 0003</v>
          </cell>
          <cell r="B457" t="str">
            <v>RRSP - OMERS - Source Water Protection</v>
          </cell>
          <cell r="C457">
            <v>3458.21</v>
          </cell>
          <cell r="D457" t="e">
            <v>#REF!</v>
          </cell>
          <cell r="E457" t="e">
            <v>#N/A</v>
          </cell>
        </row>
        <row r="458">
          <cell r="A458" t="str">
            <v>5455 - 0004</v>
          </cell>
          <cell r="B458" t="str">
            <v>RRSP - OMERS - Generic Regulations</v>
          </cell>
          <cell r="C458">
            <v>21777.55</v>
          </cell>
          <cell r="D458" t="e">
            <v>#REF!</v>
          </cell>
          <cell r="E458" t="e">
            <v>#N/A</v>
          </cell>
        </row>
        <row r="459">
          <cell r="A459" t="str">
            <v>5455 - 0005</v>
          </cell>
          <cell r="B459" t="str">
            <v>RRSP - OMERS - Cordova Lake Dam</v>
          </cell>
          <cell r="D459" t="e">
            <v>#REF!</v>
          </cell>
          <cell r="E459" t="e">
            <v>#N/A</v>
          </cell>
        </row>
        <row r="460">
          <cell r="A460" t="str">
            <v>5455 - 0006</v>
          </cell>
          <cell r="B460" t="str">
            <v>RRSP - OMERS - Round Lake Dam</v>
          </cell>
          <cell r="D460" t="e">
            <v>#REF!</v>
          </cell>
          <cell r="E460" t="e">
            <v>#N/A</v>
          </cell>
        </row>
        <row r="461">
          <cell r="A461" t="str">
            <v>5455 - 0007</v>
          </cell>
          <cell r="B461" t="str">
            <v>RRSP - OMERS - Kashabog Lake Dam</v>
          </cell>
          <cell r="D461" t="e">
            <v>#REF!</v>
          </cell>
          <cell r="E461" t="e">
            <v>#N/A</v>
          </cell>
        </row>
        <row r="462">
          <cell r="A462" t="str">
            <v>5455 - 0008</v>
          </cell>
          <cell r="B462" t="str">
            <v>RRSP - OMERS - Hydro Plant</v>
          </cell>
          <cell r="D462" t="e">
            <v>#REF!</v>
          </cell>
          <cell r="E462" t="e">
            <v>#N/A</v>
          </cell>
        </row>
        <row r="463">
          <cell r="A463" t="str">
            <v>5455 - 0009</v>
          </cell>
          <cell r="B463" t="str">
            <v>RRSP - OMERS - McGeachie Conservation</v>
          </cell>
          <cell r="D463" t="e">
            <v>#REF!</v>
          </cell>
          <cell r="E463" t="e">
            <v>#N/A</v>
          </cell>
        </row>
        <row r="464">
          <cell r="A464" t="str">
            <v>5455 - 0010</v>
          </cell>
          <cell r="B464" t="str">
            <v>RRSP - OMERS - Crowe Bridge Area</v>
          </cell>
          <cell r="D464" t="e">
            <v>#REF!</v>
          </cell>
          <cell r="E464" t="e">
            <v>#N/A</v>
          </cell>
        </row>
        <row r="465">
          <cell r="A465" t="str">
            <v>5455 - 0011</v>
          </cell>
          <cell r="B465" t="str">
            <v>RRSP - OMERS - Lands</v>
          </cell>
          <cell r="D465" t="e">
            <v>#REF!</v>
          </cell>
          <cell r="E465" t="e">
            <v>#N/A</v>
          </cell>
        </row>
        <row r="466">
          <cell r="A466" t="str">
            <v>5455 - 0012</v>
          </cell>
          <cell r="B466" t="str">
            <v>RRSP - OMERS - Special Projects - Other</v>
          </cell>
          <cell r="D466" t="e">
            <v>#REF!</v>
          </cell>
          <cell r="E466" t="e">
            <v>#N/A</v>
          </cell>
        </row>
        <row r="467">
          <cell r="A467" t="str">
            <v>5455 - 0013</v>
          </cell>
          <cell r="B467" t="str">
            <v>RRSP - OMERS - RMO</v>
          </cell>
        </row>
        <row r="468">
          <cell r="A468" t="str">
            <v>5460</v>
          </cell>
          <cell r="B468" t="str">
            <v>Cons. Hydro Wage Reimbursement - Not Assigned to Departments</v>
          </cell>
          <cell r="D468" t="e">
            <v>#REF!</v>
          </cell>
          <cell r="E468">
            <v>18193</v>
          </cell>
        </row>
        <row r="469">
          <cell r="A469" t="str">
            <v>5460 - 0008</v>
          </cell>
          <cell r="B469" t="str">
            <v>Cons. Hydro Wage Reimbursement - Hydro Plant</v>
          </cell>
          <cell r="C469">
            <v>18193</v>
          </cell>
          <cell r="D469" t="e">
            <v>#REF!</v>
          </cell>
          <cell r="E469" t="e">
            <v>#N/A</v>
          </cell>
        </row>
        <row r="470">
          <cell r="A470" t="str">
            <v>5510</v>
          </cell>
          <cell r="B470" t="str">
            <v>Advertising - Not Assigned to Departments</v>
          </cell>
          <cell r="D470" t="e">
            <v>#REF!</v>
          </cell>
          <cell r="E470" t="e">
            <v>#N/A</v>
          </cell>
        </row>
        <row r="471">
          <cell r="A471" t="str">
            <v>5510 - 0004</v>
          </cell>
          <cell r="B471" t="str">
            <v>Advertising - Generic Regulations</v>
          </cell>
          <cell r="D471" t="e">
            <v>#REF!</v>
          </cell>
          <cell r="E471" t="e">
            <v>#N/A</v>
          </cell>
        </row>
        <row r="472">
          <cell r="A472" t="str">
            <v>5510 - 0009</v>
          </cell>
          <cell r="B472" t="str">
            <v>Advertising - McGeachie Conservation</v>
          </cell>
          <cell r="D472" t="e">
            <v>#REF!</v>
          </cell>
          <cell r="E472" t="e">
            <v>#N/A</v>
          </cell>
        </row>
        <row r="473">
          <cell r="A473" t="str">
            <v>5515</v>
          </cell>
          <cell r="B473" t="str">
            <v>General Projects - Not Assigned to Departments</v>
          </cell>
          <cell r="D473" t="e">
            <v>#REF!</v>
          </cell>
          <cell r="E473" t="e">
            <v>#N/A</v>
          </cell>
        </row>
        <row r="474">
          <cell r="A474" t="str">
            <v>5515 - 0001</v>
          </cell>
          <cell r="B474" t="str">
            <v>General Projects - Administration</v>
          </cell>
          <cell r="D474" t="e">
            <v>#REF!</v>
          </cell>
          <cell r="E474" t="e">
            <v>#N/A</v>
          </cell>
        </row>
        <row r="475">
          <cell r="A475" t="str">
            <v>5515 - 0002</v>
          </cell>
          <cell r="B475" t="str">
            <v>General Projects - Operations</v>
          </cell>
          <cell r="D475" t="e">
            <v>#REF!</v>
          </cell>
          <cell r="E475" t="e">
            <v>#N/A</v>
          </cell>
        </row>
        <row r="476">
          <cell r="A476" t="str">
            <v>5515 - 0009</v>
          </cell>
          <cell r="B476" t="str">
            <v>General Projects - McGeachie Conservation</v>
          </cell>
          <cell r="D476" t="e">
            <v>#REF!</v>
          </cell>
          <cell r="E476" t="e">
            <v>#N/A</v>
          </cell>
        </row>
        <row r="477">
          <cell r="A477" t="str">
            <v>5515 - 0012</v>
          </cell>
          <cell r="B477" t="str">
            <v>General Projects - Special Projects - Other</v>
          </cell>
          <cell r="D477" t="e">
            <v>#REF!</v>
          </cell>
          <cell r="E477" t="e">
            <v>#N/A</v>
          </cell>
        </row>
        <row r="478">
          <cell r="A478" t="str">
            <v>5520</v>
          </cell>
          <cell r="B478" t="str">
            <v>Travel &amp; Professional Development - Not Assigned to Departments</v>
          </cell>
          <cell r="D478" t="e">
            <v>#REF!</v>
          </cell>
          <cell r="E478">
            <v>0.95392857142857146</v>
          </cell>
        </row>
        <row r="479">
          <cell r="A479" t="str">
            <v>5520 - 0001</v>
          </cell>
          <cell r="B479" t="str">
            <v>Travel &amp; Professional Development - Administration</v>
          </cell>
          <cell r="C479">
            <v>2800</v>
          </cell>
          <cell r="D479" t="e">
            <v>#REF!</v>
          </cell>
          <cell r="E479" t="e">
            <v>#N/A</v>
          </cell>
        </row>
        <row r="480">
          <cell r="A480" t="str">
            <v>5520 - 0002</v>
          </cell>
          <cell r="B480" t="str">
            <v>Travel &amp; Professional Development - Operations</v>
          </cell>
          <cell r="D480" t="e">
            <v>#REF!</v>
          </cell>
          <cell r="E480" t="e">
            <v>#N/A</v>
          </cell>
        </row>
        <row r="481">
          <cell r="A481" t="str">
            <v>5520 - 0003</v>
          </cell>
          <cell r="B481" t="str">
            <v>Travel &amp; Professional Development - Source Water Protection</v>
          </cell>
          <cell r="D481" t="e">
            <v>#REF!</v>
          </cell>
          <cell r="E481" t="e">
            <v>#N/A</v>
          </cell>
        </row>
        <row r="482">
          <cell r="A482" t="str">
            <v>5520 - 0004</v>
          </cell>
          <cell r="B482" t="str">
            <v>Travel &amp; Professional Development - Generic Regulations</v>
          </cell>
          <cell r="C482">
            <v>3500</v>
          </cell>
          <cell r="D482" t="e">
            <v>#REF!</v>
          </cell>
          <cell r="E482" t="e">
            <v>#N/A</v>
          </cell>
        </row>
        <row r="483">
          <cell r="A483" t="str">
            <v>5520 - 0012</v>
          </cell>
          <cell r="B483" t="str">
            <v>Travel &amp; Professional Development - Special Projects - Other</v>
          </cell>
          <cell r="D483" t="e">
            <v>#REF!</v>
          </cell>
          <cell r="E483" t="e">
            <v>#N/A</v>
          </cell>
        </row>
        <row r="484">
          <cell r="A484" t="str">
            <v>5525</v>
          </cell>
          <cell r="B484" t="str">
            <v>Communication systems - Not Assigned to Departments</v>
          </cell>
          <cell r="D484" t="e">
            <v>#REF!</v>
          </cell>
          <cell r="E484" t="e">
            <v>#N/A</v>
          </cell>
        </row>
        <row r="485">
          <cell r="A485" t="str">
            <v>5525 - 0001</v>
          </cell>
          <cell r="B485" t="str">
            <v>Communication systems - Administration</v>
          </cell>
          <cell r="D485" t="e">
            <v>#REF!</v>
          </cell>
          <cell r="E485" t="e">
            <v>#N/A</v>
          </cell>
        </row>
        <row r="486">
          <cell r="A486" t="str">
            <v>5525 - 0002</v>
          </cell>
          <cell r="B486" t="str">
            <v>Communication systems - Operations</v>
          </cell>
          <cell r="D486" t="e">
            <v>#REF!</v>
          </cell>
          <cell r="E486" t="e">
            <v>#N/A</v>
          </cell>
        </row>
        <row r="487">
          <cell r="A487" t="str">
            <v>5525 - 0003</v>
          </cell>
          <cell r="B487" t="str">
            <v>Communication systems - Source Water Protection</v>
          </cell>
          <cell r="D487" t="e">
            <v>#REF!</v>
          </cell>
          <cell r="E487" t="e">
            <v>#N/A</v>
          </cell>
        </row>
        <row r="488">
          <cell r="A488" t="str">
            <v>5530</v>
          </cell>
          <cell r="B488" t="str">
            <v>Vehicle Rental - Not Assigned to Departments</v>
          </cell>
          <cell r="D488" t="e">
            <v>#REF!</v>
          </cell>
          <cell r="E488" t="e">
            <v>#N/A</v>
          </cell>
        </row>
        <row r="489">
          <cell r="A489" t="str">
            <v>5530 - 0001</v>
          </cell>
          <cell r="B489" t="str">
            <v>Vehicle Rental - Administration</v>
          </cell>
          <cell r="D489" t="e">
            <v>#REF!</v>
          </cell>
          <cell r="E489" t="e">
            <v>#N/A</v>
          </cell>
        </row>
        <row r="490">
          <cell r="A490" t="str">
            <v>5530 - 0002</v>
          </cell>
          <cell r="B490" t="str">
            <v>Vehicle Rental - Operations</v>
          </cell>
          <cell r="D490" t="e">
            <v>#REF!</v>
          </cell>
          <cell r="E490" t="e">
            <v>#N/A</v>
          </cell>
        </row>
        <row r="491">
          <cell r="A491" t="str">
            <v>5530 - 0003</v>
          </cell>
          <cell r="B491" t="str">
            <v>Vehicle Rental - Source Water Protection</v>
          </cell>
          <cell r="D491" t="e">
            <v>#REF!</v>
          </cell>
          <cell r="E491" t="e">
            <v>#N/A</v>
          </cell>
        </row>
        <row r="492">
          <cell r="A492" t="str">
            <v>5530 - 0004</v>
          </cell>
          <cell r="B492" t="str">
            <v>Vehicle Rental - Generic Regulations</v>
          </cell>
          <cell r="D492" t="e">
            <v>#REF!</v>
          </cell>
          <cell r="E492" t="e">
            <v>#N/A</v>
          </cell>
        </row>
        <row r="493">
          <cell r="A493" t="str">
            <v>5530 - 0005</v>
          </cell>
          <cell r="B493" t="str">
            <v>Vehicle Rental - Cordova Lake Dam</v>
          </cell>
          <cell r="D493" t="e">
            <v>#REF!</v>
          </cell>
          <cell r="E493" t="e">
            <v>#N/A</v>
          </cell>
        </row>
        <row r="494">
          <cell r="A494" t="str">
            <v>5530 - 0006</v>
          </cell>
          <cell r="B494" t="str">
            <v>Vehicle Rental - Round Lake Dam</v>
          </cell>
          <cell r="D494" t="e">
            <v>#REF!</v>
          </cell>
          <cell r="E494" t="e">
            <v>#N/A</v>
          </cell>
        </row>
        <row r="495">
          <cell r="A495" t="str">
            <v>5530 - 0007</v>
          </cell>
          <cell r="B495" t="str">
            <v>Vehicle Rental - Kashabog Lake Dam</v>
          </cell>
          <cell r="D495" t="e">
            <v>#REF!</v>
          </cell>
          <cell r="E495" t="e">
            <v>#N/A</v>
          </cell>
        </row>
        <row r="496">
          <cell r="A496" t="str">
            <v>5530 - 0008</v>
          </cell>
          <cell r="B496" t="str">
            <v>Vehicle Rental - Hydro Plant</v>
          </cell>
          <cell r="D496" t="e">
            <v>#REF!</v>
          </cell>
          <cell r="E496" t="e">
            <v>#N/A</v>
          </cell>
        </row>
        <row r="497">
          <cell r="A497" t="str">
            <v>5530 - 0009</v>
          </cell>
          <cell r="B497" t="str">
            <v>Vehicle Rental - McGeachie Conservation</v>
          </cell>
          <cell r="D497" t="e">
            <v>#REF!</v>
          </cell>
          <cell r="E497" t="e">
            <v>#N/A</v>
          </cell>
        </row>
        <row r="498">
          <cell r="A498" t="str">
            <v>5540</v>
          </cell>
          <cell r="B498" t="str">
            <v>Equipment Rental - Not Assigned to Departments</v>
          </cell>
          <cell r="D498" t="e">
            <v>#REF!</v>
          </cell>
          <cell r="E498" t="e">
            <v>#N/A</v>
          </cell>
        </row>
        <row r="499">
          <cell r="A499" t="str">
            <v>5540 - 0001</v>
          </cell>
          <cell r="B499" t="str">
            <v>Equipment Rental - Administration</v>
          </cell>
          <cell r="D499" t="e">
            <v>#REF!</v>
          </cell>
          <cell r="E499" t="e">
            <v>#N/A</v>
          </cell>
        </row>
        <row r="500">
          <cell r="A500" t="str">
            <v>5540 - 0002</v>
          </cell>
          <cell r="B500" t="str">
            <v>Equipment Rental - Operations</v>
          </cell>
          <cell r="D500" t="e">
            <v>#REF!</v>
          </cell>
          <cell r="E500" t="e">
            <v>#N/A</v>
          </cell>
        </row>
        <row r="501">
          <cell r="A501" t="str">
            <v>5540 - 0004</v>
          </cell>
          <cell r="B501" t="str">
            <v>Equipment Rental - Generic Regulations</v>
          </cell>
          <cell r="D501" t="e">
            <v>#REF!</v>
          </cell>
          <cell r="E501" t="e">
            <v>#N/A</v>
          </cell>
        </row>
        <row r="502">
          <cell r="A502" t="str">
            <v>5540 - 0005</v>
          </cell>
          <cell r="B502" t="str">
            <v>Equipment Rental - Cordova Lake Dam</v>
          </cell>
          <cell r="D502" t="e">
            <v>#REF!</v>
          </cell>
          <cell r="E502" t="e">
            <v>#N/A</v>
          </cell>
        </row>
        <row r="503">
          <cell r="A503" t="str">
            <v>5540 - 0006</v>
          </cell>
          <cell r="B503" t="str">
            <v>Equipment Rental - Round Lake Dam</v>
          </cell>
          <cell r="D503" t="e">
            <v>#REF!</v>
          </cell>
          <cell r="E503" t="e">
            <v>#N/A</v>
          </cell>
        </row>
        <row r="504">
          <cell r="A504" t="str">
            <v>5550</v>
          </cell>
          <cell r="B504" t="str">
            <v>Repairs &amp; Maintenance - Not Assigned to Departments</v>
          </cell>
          <cell r="D504" t="e">
            <v>#REF!</v>
          </cell>
          <cell r="E504">
            <v>1.5116000000000001</v>
          </cell>
        </row>
        <row r="505">
          <cell r="A505" t="str">
            <v>5550 - 0001</v>
          </cell>
          <cell r="B505" t="str">
            <v>Repairs &amp; Maintenance - Administration</v>
          </cell>
          <cell r="C505">
            <v>2500</v>
          </cell>
          <cell r="D505" t="e">
            <v>#REF!</v>
          </cell>
          <cell r="E505" t="e">
            <v>#N/A</v>
          </cell>
        </row>
        <row r="506">
          <cell r="A506" t="str">
            <v>5550 - 0002</v>
          </cell>
          <cell r="B506" t="str">
            <v>Repairs &amp; Maintenance - Operations</v>
          </cell>
          <cell r="D506" t="e">
            <v>#REF!</v>
          </cell>
          <cell r="E506" t="e">
            <v>#N/A</v>
          </cell>
        </row>
        <row r="507">
          <cell r="A507" t="str">
            <v>5550 - 0005</v>
          </cell>
          <cell r="B507" t="str">
            <v>Repairs &amp; Maintenance - Cordova Lake Dam</v>
          </cell>
          <cell r="D507" t="e">
            <v>#REF!</v>
          </cell>
          <cell r="E507" t="e">
            <v>#N/A</v>
          </cell>
        </row>
        <row r="508">
          <cell r="A508" t="str">
            <v>5550 - 0006</v>
          </cell>
          <cell r="B508" t="str">
            <v>Repairs &amp; Maintenance - Round Lake Dam</v>
          </cell>
          <cell r="D508" t="e">
            <v>#REF!</v>
          </cell>
          <cell r="E508" t="e">
            <v>#N/A</v>
          </cell>
        </row>
        <row r="509">
          <cell r="A509" t="str">
            <v>5550 - 0007</v>
          </cell>
          <cell r="B509" t="str">
            <v>Repairs &amp; Maintenance - Kashabog Lake Dam</v>
          </cell>
          <cell r="D509" t="e">
            <v>#REF!</v>
          </cell>
          <cell r="E509" t="e">
            <v>#N/A</v>
          </cell>
        </row>
        <row r="510">
          <cell r="A510" t="str">
            <v>5550 - 0008</v>
          </cell>
          <cell r="B510" t="str">
            <v>Repairs &amp; Maintenance - Hydro Plant</v>
          </cell>
          <cell r="D510" t="e">
            <v>#REF!</v>
          </cell>
          <cell r="E510" t="e">
            <v>#N/A</v>
          </cell>
        </row>
        <row r="511">
          <cell r="A511" t="str">
            <v>5550 - 0009</v>
          </cell>
          <cell r="B511" t="str">
            <v>Repairs &amp; Maintenance - McGeachie Conservation</v>
          </cell>
          <cell r="C511">
            <v>1500</v>
          </cell>
          <cell r="D511" t="e">
            <v>#REF!</v>
          </cell>
          <cell r="E511" t="e">
            <v>#N/A</v>
          </cell>
        </row>
        <row r="512">
          <cell r="A512" t="str">
            <v>5560</v>
          </cell>
          <cell r="B512" t="str">
            <v>Cleaning Supplies - Not Assigned to Departments</v>
          </cell>
          <cell r="D512" t="e">
            <v>#REF!</v>
          </cell>
          <cell r="E512" t="e">
            <v>#N/A</v>
          </cell>
        </row>
        <row r="513">
          <cell r="A513" t="str">
            <v>5560 - 0001</v>
          </cell>
          <cell r="B513" t="str">
            <v>Cleaning Supplies - Administration</v>
          </cell>
          <cell r="D513" t="e">
            <v>#REF!</v>
          </cell>
          <cell r="E513" t="e">
            <v>#N/A</v>
          </cell>
        </row>
        <row r="514">
          <cell r="A514" t="str">
            <v>5560 - 0009</v>
          </cell>
          <cell r="B514" t="str">
            <v>Cleaning Supplies - McGeachie Conservation</v>
          </cell>
          <cell r="D514" t="e">
            <v>#REF!</v>
          </cell>
          <cell r="E514" t="e">
            <v>#N/A</v>
          </cell>
        </row>
        <row r="515">
          <cell r="A515" t="str">
            <v>5565</v>
          </cell>
          <cell r="B515" t="str">
            <v>OBBN Regional Project - Not Assigned to Departments</v>
          </cell>
          <cell r="D515" t="e">
            <v>#REF!</v>
          </cell>
          <cell r="E515" t="e">
            <v>#N/A</v>
          </cell>
        </row>
        <row r="516">
          <cell r="A516" t="str">
            <v>5565 - 0001</v>
          </cell>
          <cell r="B516" t="str">
            <v>OBBN Regional Project - Administration</v>
          </cell>
          <cell r="D516" t="e">
            <v>#REF!</v>
          </cell>
          <cell r="E516" t="e">
            <v>#N/A</v>
          </cell>
        </row>
        <row r="517">
          <cell r="A517" t="str">
            <v>5570</v>
          </cell>
          <cell r="B517" t="str">
            <v>Telephone - Not Assigned to Departments</v>
          </cell>
          <cell r="D517" t="e">
            <v>#REF!</v>
          </cell>
          <cell r="E517" t="e">
            <v>#N/A</v>
          </cell>
        </row>
        <row r="518">
          <cell r="A518" t="str">
            <v>5570 - 0001</v>
          </cell>
          <cell r="B518" t="str">
            <v>Telephone - Administration</v>
          </cell>
          <cell r="D518" t="e">
            <v>#REF!</v>
          </cell>
          <cell r="E518">
            <v>1.026767088607595</v>
          </cell>
        </row>
        <row r="519">
          <cell r="A519" t="str">
            <v>5570 - 0002</v>
          </cell>
          <cell r="B519" t="str">
            <v>Telephone - Operations</v>
          </cell>
          <cell r="C519">
            <v>7900</v>
          </cell>
          <cell r="D519" t="e">
            <v>#REF!</v>
          </cell>
          <cell r="E519" t="e">
            <v>#N/A</v>
          </cell>
        </row>
        <row r="520">
          <cell r="A520" t="str">
            <v>5570 - 0003</v>
          </cell>
          <cell r="B520" t="str">
            <v>Telephone - Source Water Protection</v>
          </cell>
          <cell r="D520" t="e">
            <v>#REF!</v>
          </cell>
          <cell r="E520" t="e">
            <v>#N/A</v>
          </cell>
        </row>
        <row r="521">
          <cell r="A521" t="str">
            <v>5570 - 0004</v>
          </cell>
          <cell r="B521" t="str">
            <v>Telephone - Generic Regulations</v>
          </cell>
          <cell r="C521">
            <v>1800</v>
          </cell>
          <cell r="D521" t="e">
            <v>#REF!</v>
          </cell>
          <cell r="E521" t="e">
            <v>#N/A</v>
          </cell>
        </row>
        <row r="522">
          <cell r="A522" t="str">
            <v>5570 - 0009</v>
          </cell>
          <cell r="B522" t="str">
            <v>Telephone - McGeachie Conservation</v>
          </cell>
          <cell r="D522" t="e">
            <v>#REF!</v>
          </cell>
          <cell r="E522" t="e">
            <v>#N/A</v>
          </cell>
        </row>
        <row r="523">
          <cell r="A523" t="str">
            <v>5570 - 0010</v>
          </cell>
          <cell r="B523" t="str">
            <v>Telephone - Crowe Bridge Area</v>
          </cell>
          <cell r="D523" t="e">
            <v>#REF!</v>
          </cell>
          <cell r="E523" t="e">
            <v>#N/A</v>
          </cell>
        </row>
        <row r="524">
          <cell r="A524" t="str">
            <v>5580</v>
          </cell>
          <cell r="B524" t="str">
            <v>Insurance - Not Assigned to Departments</v>
          </cell>
          <cell r="D524" t="e">
            <v>#REF!</v>
          </cell>
          <cell r="E524">
            <v>0.84923680144858793</v>
          </cell>
        </row>
        <row r="525">
          <cell r="A525" t="str">
            <v>5580 - 0001</v>
          </cell>
          <cell r="B525" t="str">
            <v>Insurance - Administration</v>
          </cell>
          <cell r="C525">
            <v>56098.77</v>
          </cell>
          <cell r="D525" t="e">
            <v>#REF!</v>
          </cell>
          <cell r="E525" t="e">
            <v>#N/A</v>
          </cell>
        </row>
        <row r="526">
          <cell r="A526" t="str">
            <v>5580 - 0003</v>
          </cell>
          <cell r="B526" t="str">
            <v>Insurance - Source Water Protection</v>
          </cell>
          <cell r="D526" t="e">
            <v>#REF!</v>
          </cell>
          <cell r="E526" t="e">
            <v>#N/A</v>
          </cell>
        </row>
        <row r="527">
          <cell r="A527" t="str">
            <v>5580 - 0004</v>
          </cell>
          <cell r="B527" t="str">
            <v>Insurance - Generic Regulations</v>
          </cell>
          <cell r="C527">
            <v>987.71</v>
          </cell>
          <cell r="D527" t="e">
            <v>#REF!</v>
          </cell>
          <cell r="E527" t="e">
            <v>#N/A</v>
          </cell>
        </row>
        <row r="528">
          <cell r="A528" t="str">
            <v>5580 - 0010</v>
          </cell>
          <cell r="B528" t="str">
            <v>Insurance - Crowe Bridge Area</v>
          </cell>
          <cell r="D528" t="e">
            <v>#REF!</v>
          </cell>
          <cell r="E528">
            <v>0.84923753008813996</v>
          </cell>
        </row>
        <row r="529">
          <cell r="A529" t="str">
            <v>5580 - 0011</v>
          </cell>
          <cell r="B529" t="str">
            <v>Insurance - Lands</v>
          </cell>
          <cell r="C529">
            <v>2812.57</v>
          </cell>
          <cell r="D529" t="e">
            <v>#REF!</v>
          </cell>
          <cell r="E529" t="e">
            <v>#N/A</v>
          </cell>
        </row>
        <row r="530">
          <cell r="A530" t="str">
            <v>5590</v>
          </cell>
          <cell r="B530" t="str">
            <v>Utilities - Not Assigned to Departments</v>
          </cell>
          <cell r="D530" t="e">
            <v>#REF!</v>
          </cell>
          <cell r="E530" t="e">
            <v>#N/A</v>
          </cell>
        </row>
        <row r="531">
          <cell r="A531" t="str">
            <v>5590 - 0001</v>
          </cell>
          <cell r="B531" t="str">
            <v>Utilities - Administration</v>
          </cell>
          <cell r="D531" t="e">
            <v>#REF!</v>
          </cell>
          <cell r="E531">
            <v>0.71648500000000004</v>
          </cell>
        </row>
        <row r="532">
          <cell r="A532" t="str">
            <v>5590 - 0002</v>
          </cell>
          <cell r="B532" t="str">
            <v>Utilities - Operations</v>
          </cell>
          <cell r="C532">
            <v>20000</v>
          </cell>
          <cell r="D532" t="e">
            <v>#REF!</v>
          </cell>
          <cell r="E532" t="e">
            <v>#N/A</v>
          </cell>
        </row>
        <row r="533">
          <cell r="A533" t="str">
            <v>5590 - 0005</v>
          </cell>
          <cell r="B533" t="str">
            <v>Utilities - Cordova Lake Dam</v>
          </cell>
          <cell r="D533" t="e">
            <v>#REF!</v>
          </cell>
          <cell r="E533" t="e">
            <v>#N/A</v>
          </cell>
        </row>
        <row r="534">
          <cell r="A534" t="str">
            <v>5590 - 0006</v>
          </cell>
          <cell r="B534" t="str">
            <v>Utilities - Round Lake Dam</v>
          </cell>
          <cell r="D534" t="e">
            <v>#REF!</v>
          </cell>
          <cell r="E534" t="e">
            <v>#N/A</v>
          </cell>
        </row>
        <row r="535">
          <cell r="A535" t="str">
            <v>5590 - 0007</v>
          </cell>
          <cell r="B535" t="str">
            <v>Utilities - Kashabog Lake Dam</v>
          </cell>
          <cell r="D535" t="e">
            <v>#REF!</v>
          </cell>
          <cell r="E535" t="e">
            <v>#N/A</v>
          </cell>
        </row>
        <row r="536">
          <cell r="A536" t="str">
            <v>5590 - 0009</v>
          </cell>
          <cell r="B536" t="str">
            <v>Utilities - McGeachie Conservation</v>
          </cell>
          <cell r="D536" t="e">
            <v>#REF!</v>
          </cell>
          <cell r="E536" t="e">
            <v>#N/A</v>
          </cell>
        </row>
        <row r="537">
          <cell r="A537" t="str">
            <v>5590 - 0010</v>
          </cell>
          <cell r="B537" t="str">
            <v>Utilities - Crowe Bridge Area</v>
          </cell>
          <cell r="D537" t="e">
            <v>#REF!</v>
          </cell>
          <cell r="E537" t="e">
            <v>#N/A</v>
          </cell>
        </row>
        <row r="538">
          <cell r="A538" t="str">
            <v>5600</v>
          </cell>
          <cell r="B538" t="str">
            <v>Property Taxes - Not Assigned to Departments</v>
          </cell>
          <cell r="D538" t="e">
            <v>#REF!</v>
          </cell>
          <cell r="E538" t="e">
            <v>#N/A</v>
          </cell>
        </row>
        <row r="539">
          <cell r="A539" t="str">
            <v>5600 - 0001</v>
          </cell>
          <cell r="B539" t="str">
            <v>Property Taxes - Administration</v>
          </cell>
          <cell r="D539" t="e">
            <v>#REF!</v>
          </cell>
          <cell r="E539">
            <v>0.83647330607131987</v>
          </cell>
        </row>
        <row r="540">
          <cell r="A540" t="str">
            <v>5600 - 0002</v>
          </cell>
          <cell r="B540" t="str">
            <v>Property Taxes - Operations</v>
          </cell>
          <cell r="C540">
            <v>6609.93</v>
          </cell>
          <cell r="D540" t="e">
            <v>#REF!</v>
          </cell>
          <cell r="E540" t="e">
            <v>#N/A</v>
          </cell>
        </row>
        <row r="541">
          <cell r="A541" t="str">
            <v>5600 - 0003</v>
          </cell>
          <cell r="B541" t="str">
            <v>Property Taxes - Source Water Protection</v>
          </cell>
          <cell r="D541" t="e">
            <v>#REF!</v>
          </cell>
          <cell r="E541" t="e">
            <v>#N/A</v>
          </cell>
        </row>
        <row r="542">
          <cell r="A542" t="str">
            <v>5600 - 0004</v>
          </cell>
          <cell r="B542" t="str">
            <v>Property Taxes - Generic Regulations</v>
          </cell>
          <cell r="D542" t="e">
            <v>#REF!</v>
          </cell>
          <cell r="E542" t="e">
            <v>#N/A</v>
          </cell>
        </row>
        <row r="543">
          <cell r="A543" t="str">
            <v>5600 - 0005</v>
          </cell>
          <cell r="B543" t="str">
            <v>Property Taxes - Cordova Lake Dam</v>
          </cell>
          <cell r="D543" t="e">
            <v>#REF!</v>
          </cell>
          <cell r="E543" t="e">
            <v>#N/A</v>
          </cell>
        </row>
        <row r="544">
          <cell r="A544" t="str">
            <v>5600 - 0006</v>
          </cell>
          <cell r="B544" t="str">
            <v>Property Taxes - Round Lake Dam</v>
          </cell>
          <cell r="D544" t="e">
            <v>#REF!</v>
          </cell>
          <cell r="E544" t="e">
            <v>#N/A</v>
          </cell>
        </row>
        <row r="545">
          <cell r="A545" t="str">
            <v>5600 - 0007</v>
          </cell>
          <cell r="B545" t="str">
            <v>Property Taxes - Kashabog Lake Dam</v>
          </cell>
          <cell r="D545" t="e">
            <v>#REF!</v>
          </cell>
          <cell r="E545" t="e">
            <v>#N/A</v>
          </cell>
        </row>
        <row r="546">
          <cell r="A546" t="str">
            <v>5600 - 0008</v>
          </cell>
          <cell r="B546" t="str">
            <v>Property Taxes - Hydro Plant</v>
          </cell>
          <cell r="D546" t="e">
            <v>#REF!</v>
          </cell>
          <cell r="E546" t="e">
            <v>#N/A</v>
          </cell>
        </row>
        <row r="547">
          <cell r="A547" t="str">
            <v>5600 - 0009</v>
          </cell>
          <cell r="B547" t="str">
            <v>Property Taxes - McGeachie Conservation</v>
          </cell>
          <cell r="D547" t="e">
            <v>#REF!</v>
          </cell>
          <cell r="E547" t="e">
            <v>#N/A</v>
          </cell>
        </row>
        <row r="548">
          <cell r="A548" t="str">
            <v>5600 - 0010</v>
          </cell>
          <cell r="B548" t="str">
            <v>Property Taxes - Crowe Bridge Area</v>
          </cell>
          <cell r="D548" t="e">
            <v>#REF!</v>
          </cell>
          <cell r="E548" t="e">
            <v>#N/A</v>
          </cell>
        </row>
        <row r="549">
          <cell r="A549" t="str">
            <v>5600 - 0011</v>
          </cell>
          <cell r="B549" t="str">
            <v>Property Taxes - Lands</v>
          </cell>
          <cell r="C549">
            <v>4311</v>
          </cell>
          <cell r="D549" t="e">
            <v>#REF!</v>
          </cell>
          <cell r="E549" t="e">
            <v>#N/A</v>
          </cell>
        </row>
        <row r="550">
          <cell r="A550" t="str">
            <v>5600 - 0012</v>
          </cell>
          <cell r="B550" t="str">
            <v>Property Taxes - Special Projects - Other</v>
          </cell>
          <cell r="D550" t="e">
            <v>#REF!</v>
          </cell>
          <cell r="E550" t="e">
            <v>#N/A</v>
          </cell>
        </row>
        <row r="551">
          <cell r="A551" t="str">
            <v>5620</v>
          </cell>
          <cell r="B551" t="str">
            <v>Gauge Operations General - Not Assigned to Departments</v>
          </cell>
          <cell r="D551" t="e">
            <v>#REF!</v>
          </cell>
          <cell r="E551" t="e">
            <v>#N/A</v>
          </cell>
        </row>
        <row r="552">
          <cell r="A552" t="str">
            <v>5620 - 0002</v>
          </cell>
          <cell r="B552" t="str">
            <v>Gauge Operations General - Operations</v>
          </cell>
          <cell r="D552" t="e">
            <v>#REF!</v>
          </cell>
          <cell r="E552" t="e">
            <v>#N/A</v>
          </cell>
        </row>
        <row r="553">
          <cell r="A553" t="str">
            <v>5640</v>
          </cell>
          <cell r="B553" t="str">
            <v>Capital Expenses - Not Assigned to Departments</v>
          </cell>
          <cell r="D553" t="e">
            <v>#REF!</v>
          </cell>
          <cell r="E553" t="e">
            <v>#N/A</v>
          </cell>
        </row>
        <row r="554">
          <cell r="A554" t="str">
            <v>5640 - 0002</v>
          </cell>
          <cell r="B554" t="str">
            <v>Capital Expenses - Operations</v>
          </cell>
          <cell r="D554" t="e">
            <v>#REF!</v>
          </cell>
          <cell r="E554" t="e">
            <v>#N/A</v>
          </cell>
        </row>
        <row r="555">
          <cell r="A555" t="str">
            <v>5640 - 0009</v>
          </cell>
          <cell r="B555" t="str">
            <v>Capital Expenses - McGeachie Conservation</v>
          </cell>
          <cell r="D555" t="e">
            <v>#REF!</v>
          </cell>
          <cell r="E555" t="e">
            <v>#N/A</v>
          </cell>
        </row>
        <row r="556">
          <cell r="A556" t="str">
            <v>5640 - 0010</v>
          </cell>
          <cell r="B556" t="str">
            <v>Capital Expenses - Crowe Bridge Area</v>
          </cell>
          <cell r="D556" t="e">
            <v>#REF!</v>
          </cell>
          <cell r="E556" t="e">
            <v>#N/A</v>
          </cell>
        </row>
        <row r="557">
          <cell r="A557" t="str">
            <v>5640 - 0011</v>
          </cell>
          <cell r="B557" t="str">
            <v>Capital Expenses - Lands</v>
          </cell>
          <cell r="D557" t="e">
            <v>#REF!</v>
          </cell>
          <cell r="E557" t="e">
            <v>#N/A</v>
          </cell>
        </row>
        <row r="558">
          <cell r="A558" t="str">
            <v>5680</v>
          </cell>
          <cell r="B558" t="str">
            <v>Dam operations - Not Assigned to Departments</v>
          </cell>
          <cell r="D558" t="e">
            <v>#REF!</v>
          </cell>
          <cell r="E558">
            <v>0.9034707692307693</v>
          </cell>
        </row>
        <row r="559">
          <cell r="A559" t="str">
            <v>5680 - 0002</v>
          </cell>
          <cell r="B559" t="str">
            <v>Dam operations - Operations</v>
          </cell>
          <cell r="C559">
            <v>13000</v>
          </cell>
          <cell r="D559" t="e">
            <v>#REF!</v>
          </cell>
          <cell r="E559" t="e">
            <v>#N/A</v>
          </cell>
        </row>
        <row r="560">
          <cell r="A560" t="str">
            <v>5680 - 0011</v>
          </cell>
          <cell r="B560" t="str">
            <v>Dam operations - Lands</v>
          </cell>
          <cell r="D560" t="e">
            <v>#REF!</v>
          </cell>
          <cell r="E560" t="e">
            <v>#N/A</v>
          </cell>
        </row>
        <row r="561">
          <cell r="A561" t="str">
            <v>5690</v>
          </cell>
          <cell r="B561" t="str">
            <v>Conservation area expense - Not Assigned to Departments</v>
          </cell>
          <cell r="D561" t="e">
            <v>#REF!</v>
          </cell>
          <cell r="E561" t="e">
            <v>#N/A</v>
          </cell>
        </row>
        <row r="562">
          <cell r="A562" t="str">
            <v>5690 - 0001</v>
          </cell>
          <cell r="B562" t="str">
            <v>Conservation area expense - Administration</v>
          </cell>
          <cell r="D562" t="e">
            <v>#REF!</v>
          </cell>
          <cell r="E562" t="e">
            <v>#N/A</v>
          </cell>
        </row>
        <row r="563">
          <cell r="A563" t="str">
            <v>5690 - 0002</v>
          </cell>
          <cell r="B563" t="str">
            <v>Conservation area expense - Operations</v>
          </cell>
          <cell r="D563" t="e">
            <v>#REF!</v>
          </cell>
          <cell r="E563" t="e">
            <v>#N/A</v>
          </cell>
        </row>
        <row r="564">
          <cell r="A564" t="str">
            <v>5690 - 0009</v>
          </cell>
          <cell r="B564" t="str">
            <v>Conservation area expense - McGeachie Conservation</v>
          </cell>
          <cell r="D564" t="e">
            <v>#REF!</v>
          </cell>
          <cell r="E564" t="e">
            <v>#N/A</v>
          </cell>
        </row>
        <row r="565">
          <cell r="A565" t="str">
            <v>5690 - 0010</v>
          </cell>
          <cell r="B565" t="str">
            <v>Conservation area expense - Crowe Bridge Area</v>
          </cell>
          <cell r="D565" t="e">
            <v>#REF!</v>
          </cell>
          <cell r="E565" t="e">
            <v>#N/A</v>
          </cell>
        </row>
        <row r="566">
          <cell r="A566" t="str">
            <v>5690 - 0011</v>
          </cell>
          <cell r="B566" t="str">
            <v>Conservation area expense - Lands</v>
          </cell>
          <cell r="C566">
            <v>2000</v>
          </cell>
          <cell r="D566" t="e">
            <v>#REF!</v>
          </cell>
          <cell r="E566" t="e">
            <v>#N/A</v>
          </cell>
        </row>
        <row r="567">
          <cell r="A567" t="str">
            <v>5700</v>
          </cell>
          <cell r="B567" t="str">
            <v>General Expense - Other - Not Assigned to Departments</v>
          </cell>
          <cell r="D567" t="e">
            <v>#REF!</v>
          </cell>
          <cell r="E567">
            <v>2.0822000000000003</v>
          </cell>
        </row>
        <row r="568">
          <cell r="A568" t="str">
            <v>5700 - 0001</v>
          </cell>
          <cell r="B568" t="str">
            <v>General Expense - Other - Administration</v>
          </cell>
          <cell r="C568">
            <v>750</v>
          </cell>
          <cell r="D568" t="e">
            <v>#REF!</v>
          </cell>
          <cell r="E568" t="e">
            <v>#N/A</v>
          </cell>
        </row>
        <row r="569">
          <cell r="A569" t="str">
            <v>5700 - 0002</v>
          </cell>
          <cell r="B569" t="str">
            <v>General Expense - Other - Operations</v>
          </cell>
          <cell r="D569" t="e">
            <v>#REF!</v>
          </cell>
          <cell r="E569" t="e">
            <v>#N/A</v>
          </cell>
        </row>
        <row r="570">
          <cell r="A570" t="str">
            <v>5700 - 0003</v>
          </cell>
          <cell r="B570" t="str">
            <v>General Expense - Other - Source Water Protection</v>
          </cell>
          <cell r="D570" t="e">
            <v>#REF!</v>
          </cell>
          <cell r="E570" t="e">
            <v>#N/A</v>
          </cell>
        </row>
        <row r="571">
          <cell r="A571" t="str">
            <v>5700 - 0004</v>
          </cell>
          <cell r="B571" t="str">
            <v>General Expense - Other - Generic Regulations</v>
          </cell>
          <cell r="D571" t="e">
            <v>#REF!</v>
          </cell>
          <cell r="E571" t="e">
            <v>#N/A</v>
          </cell>
        </row>
        <row r="572">
          <cell r="A572" t="str">
            <v>5700 - 0005</v>
          </cell>
          <cell r="B572" t="str">
            <v>General Expense - Other - Cordova Lake Dam</v>
          </cell>
          <cell r="D572" t="e">
            <v>#REF!</v>
          </cell>
          <cell r="E572" t="e">
            <v>#N/A</v>
          </cell>
        </row>
        <row r="573">
          <cell r="A573" t="str">
            <v>5700 - 0006</v>
          </cell>
          <cell r="B573" t="str">
            <v>General Expense - Other - Round Lake Dam</v>
          </cell>
          <cell r="D573" t="e">
            <v>#REF!</v>
          </cell>
          <cell r="E573" t="e">
            <v>#N/A</v>
          </cell>
        </row>
        <row r="574">
          <cell r="A574" t="str">
            <v>5700 - 0007</v>
          </cell>
          <cell r="B574" t="str">
            <v>General Expense - Other - Kashabog Lake Dam</v>
          </cell>
          <cell r="D574" t="e">
            <v>#REF!</v>
          </cell>
          <cell r="E574" t="e">
            <v>#N/A</v>
          </cell>
        </row>
        <row r="575">
          <cell r="A575" t="str">
            <v>5700 - 0008</v>
          </cell>
          <cell r="B575" t="str">
            <v>General Expense - Other - Hydro Plant</v>
          </cell>
          <cell r="D575" t="e">
            <v>#REF!</v>
          </cell>
          <cell r="E575" t="e">
            <v>#N/A</v>
          </cell>
        </row>
        <row r="576">
          <cell r="A576" t="str">
            <v>5700 - 0009</v>
          </cell>
          <cell r="B576" t="str">
            <v>General Expense - Other - McGeachie Conservation</v>
          </cell>
          <cell r="C576">
            <v>8500</v>
          </cell>
          <cell r="D576" t="e">
            <v>#REF!</v>
          </cell>
          <cell r="E576" t="e">
            <v>#N/A</v>
          </cell>
        </row>
        <row r="577">
          <cell r="A577" t="str">
            <v>5700 - 0010</v>
          </cell>
          <cell r="B577" t="str">
            <v>General Expense - Other - Crowe Bridge Area</v>
          </cell>
          <cell r="D577" t="e">
            <v>#REF!</v>
          </cell>
          <cell r="E577" t="e">
            <v>#N/A</v>
          </cell>
        </row>
        <row r="578">
          <cell r="A578" t="str">
            <v>5700 - 0011</v>
          </cell>
          <cell r="B578" t="str">
            <v>General Expense - Other - Lands</v>
          </cell>
          <cell r="D578" t="e">
            <v>#REF!</v>
          </cell>
          <cell r="E578" t="e">
            <v>#N/A</v>
          </cell>
        </row>
        <row r="579">
          <cell r="A579" t="str">
            <v>5700 - 0012</v>
          </cell>
          <cell r="B579" t="str">
            <v>General Expense - Other - Special Projects - Other</v>
          </cell>
          <cell r="D579" t="e">
            <v>#REF!</v>
          </cell>
          <cell r="E579" t="e">
            <v>#N/A</v>
          </cell>
        </row>
        <row r="580">
          <cell r="A580" t="str">
            <v>5702</v>
          </cell>
          <cell r="B580" t="str">
            <v>PGMN Wells Expenses - Not Assigned to Departments</v>
          </cell>
          <cell r="D580" t="e">
            <v>#REF!</v>
          </cell>
          <cell r="E580" t="e">
            <v>#N/A</v>
          </cell>
        </row>
        <row r="581">
          <cell r="A581" t="str">
            <v>5702 - 0001</v>
          </cell>
          <cell r="B581" t="str">
            <v>PGMN Wells Expenses - Administration</v>
          </cell>
          <cell r="D581" t="e">
            <v>#REF!</v>
          </cell>
          <cell r="E581" t="e">
            <v>#N/A</v>
          </cell>
        </row>
        <row r="582">
          <cell r="A582" t="str">
            <v>5702 - 0002</v>
          </cell>
          <cell r="B582" t="str">
            <v>PGMN Wells Expenses - Operations</v>
          </cell>
          <cell r="D582" t="e">
            <v>#REF!</v>
          </cell>
          <cell r="E582" t="e">
            <v>#N/A</v>
          </cell>
        </row>
        <row r="583">
          <cell r="A583" t="str">
            <v>5702 - 0003</v>
          </cell>
          <cell r="B583" t="str">
            <v>PGMN Wells Expenses - Source Water Protection</v>
          </cell>
          <cell r="D583" t="e">
            <v>#REF!</v>
          </cell>
          <cell r="E583" t="e">
            <v>#N/A</v>
          </cell>
        </row>
        <row r="584">
          <cell r="A584" t="str">
            <v>5705</v>
          </cell>
          <cell r="B584" t="str">
            <v>Benthics Summer Program - Not Assigned to Departments</v>
          </cell>
          <cell r="D584" t="e">
            <v>#REF!</v>
          </cell>
          <cell r="E584" t="e">
            <v>#N/A</v>
          </cell>
        </row>
        <row r="585">
          <cell r="A585" t="str">
            <v>5705 - 0001</v>
          </cell>
          <cell r="B585" t="str">
            <v>Benthics Summer Program - Administration</v>
          </cell>
          <cell r="D585" t="e">
            <v>#REF!</v>
          </cell>
          <cell r="E585" t="e">
            <v>#N/A</v>
          </cell>
        </row>
        <row r="586">
          <cell r="A586" t="str">
            <v>5705 - 0002</v>
          </cell>
          <cell r="B586" t="str">
            <v>Benthics Summer Program - Operations</v>
          </cell>
          <cell r="D586" t="e">
            <v>#REF!</v>
          </cell>
          <cell r="E586" t="e">
            <v>#N/A</v>
          </cell>
        </row>
        <row r="587">
          <cell r="A587" t="str">
            <v>5705 - 0012</v>
          </cell>
          <cell r="B587" t="str">
            <v>Benthics Summer Program - Special Projects</v>
          </cell>
          <cell r="C587">
            <v>3125</v>
          </cell>
          <cell r="D587" t="e">
            <v>#REF!</v>
          </cell>
          <cell r="E587" t="e">
            <v>#N/A</v>
          </cell>
        </row>
        <row r="588">
          <cell r="A588" t="str">
            <v>5707</v>
          </cell>
          <cell r="B588" t="str">
            <v>TD Friends of the Environment Grant - Not Assigned to Departments</v>
          </cell>
          <cell r="D588" t="e">
            <v>#REF!</v>
          </cell>
          <cell r="E588" t="e">
            <v>#N/A</v>
          </cell>
        </row>
        <row r="589">
          <cell r="A589" t="str">
            <v>5707 - 0001</v>
          </cell>
          <cell r="B589" t="str">
            <v>TD Friends of the Environment Grant - Administration</v>
          </cell>
          <cell r="D589" t="e">
            <v>#REF!</v>
          </cell>
          <cell r="E589" t="e">
            <v>#N/A</v>
          </cell>
        </row>
        <row r="590">
          <cell r="A590" t="str">
            <v>5707 - 0009</v>
          </cell>
          <cell r="B590" t="str">
            <v>TD Friends of the Environment Grant - McGeachie Conservation</v>
          </cell>
          <cell r="D590" t="e">
            <v>#REF!</v>
          </cell>
          <cell r="E590" t="e">
            <v>#N/A</v>
          </cell>
        </row>
        <row r="591">
          <cell r="A591" t="str">
            <v>5710</v>
          </cell>
          <cell r="B591" t="str">
            <v>Generic Regulations Expense - Not Assigned to Departments</v>
          </cell>
          <cell r="D591" t="e">
            <v>#REF!</v>
          </cell>
          <cell r="E591" t="e">
            <v>#N/A</v>
          </cell>
        </row>
        <row r="592">
          <cell r="A592" t="str">
            <v>5710 - 0004</v>
          </cell>
          <cell r="B592" t="str">
            <v>Generic Regulations Expense - Generic Regulations</v>
          </cell>
          <cell r="C592">
            <v>1000</v>
          </cell>
          <cell r="D592" t="e">
            <v>#REF!</v>
          </cell>
          <cell r="E592" t="e">
            <v>#N/A</v>
          </cell>
        </row>
        <row r="593">
          <cell r="A593" t="str">
            <v>5715 - 0013</v>
          </cell>
          <cell r="B593" t="str">
            <v>RMO related Exoenditures</v>
          </cell>
        </row>
        <row r="594">
          <cell r="A594" t="str">
            <v>5720</v>
          </cell>
          <cell r="B594" t="str">
            <v>Uniforms - Not Assigned to Departments</v>
          </cell>
          <cell r="D594" t="e">
            <v>#REF!</v>
          </cell>
          <cell r="E594" t="e">
            <v>#N/A</v>
          </cell>
        </row>
        <row r="595">
          <cell r="A595" t="str">
            <v>5720 - 0001</v>
          </cell>
          <cell r="B595" t="str">
            <v>Uniforms - Administration</v>
          </cell>
          <cell r="D595" t="e">
            <v>#REF!</v>
          </cell>
          <cell r="E595" t="e">
            <v>#N/A</v>
          </cell>
        </row>
        <row r="596">
          <cell r="A596" t="str">
            <v>5720 - 0002</v>
          </cell>
          <cell r="B596" t="str">
            <v>Uniforms - Operations</v>
          </cell>
          <cell r="D596" t="e">
            <v>#REF!</v>
          </cell>
          <cell r="E596" t="e">
            <v>#N/A</v>
          </cell>
        </row>
        <row r="597">
          <cell r="A597" t="str">
            <v>5720 - 0003</v>
          </cell>
          <cell r="B597" t="str">
            <v>Uniforms - Source Water Protection</v>
          </cell>
          <cell r="D597" t="e">
            <v>#REF!</v>
          </cell>
          <cell r="E597" t="e">
            <v>#N/A</v>
          </cell>
        </row>
        <row r="598">
          <cell r="A598" t="str">
            <v>5720 - 0004</v>
          </cell>
          <cell r="B598" t="str">
            <v>Uniforms - Generic Regulations</v>
          </cell>
          <cell r="C598">
            <v>1000</v>
          </cell>
          <cell r="D598" t="e">
            <v>#REF!</v>
          </cell>
          <cell r="E598" t="e">
            <v>#N/A</v>
          </cell>
        </row>
        <row r="599">
          <cell r="A599" t="str">
            <v>5878</v>
          </cell>
          <cell r="B599" t="str">
            <v>Crowe Bridge expenses - general - Not Assigned to Departments</v>
          </cell>
          <cell r="D599" t="e">
            <v>#REF!</v>
          </cell>
          <cell r="E599" t="e">
            <v>#N/A</v>
          </cell>
        </row>
        <row r="600">
          <cell r="A600" t="str">
            <v>5878 - 0002</v>
          </cell>
          <cell r="B600" t="str">
            <v>Crowe Bridge expenses - general - Operations</v>
          </cell>
          <cell r="D600" t="e">
            <v>#REF!</v>
          </cell>
          <cell r="E600" t="e">
            <v>#N/A</v>
          </cell>
        </row>
        <row r="601">
          <cell r="A601" t="str">
            <v>5878 - 0010</v>
          </cell>
          <cell r="B601" t="str">
            <v>Crowe Bridge expenses - general - Crowe Bridge Area</v>
          </cell>
          <cell r="D601" t="e">
            <v>#REF!</v>
          </cell>
          <cell r="E601" t="e">
            <v>#N/A</v>
          </cell>
        </row>
        <row r="602">
          <cell r="A602" t="str">
            <v>5900</v>
          </cell>
          <cell r="B602" t="str">
            <v>Amortization - Not Assigned to Departments</v>
          </cell>
          <cell r="D602" t="e">
            <v>#REF!</v>
          </cell>
          <cell r="E602" t="e">
            <v>#N/A</v>
          </cell>
        </row>
        <row r="603">
          <cell r="A603" t="str">
            <v>5900 - 0001</v>
          </cell>
          <cell r="B603" t="str">
            <v>Amortization - Administration</v>
          </cell>
          <cell r="D603" t="e">
            <v>#REF!</v>
          </cell>
          <cell r="E603" t="e">
            <v>#N/A</v>
          </cell>
        </row>
        <row r="604">
          <cell r="A604" t="str">
            <v>5900 - 0002</v>
          </cell>
          <cell r="B604" t="str">
            <v>Amortization - Operations</v>
          </cell>
          <cell r="D604" t="e">
            <v>#REF!</v>
          </cell>
          <cell r="E604" t="e">
            <v>#N/A</v>
          </cell>
        </row>
        <row r="605">
          <cell r="A605" t="str">
            <v>5900 - 0003</v>
          </cell>
          <cell r="B605" t="str">
            <v>Amortization - Source Water Protection</v>
          </cell>
          <cell r="D605" t="e">
            <v>#REF!</v>
          </cell>
          <cell r="E605" t="e">
            <v>#N/A</v>
          </cell>
        </row>
        <row r="606">
          <cell r="A606" t="str">
            <v>5900 - 0004</v>
          </cell>
          <cell r="B606" t="str">
            <v>Amortization - Generic Regulations</v>
          </cell>
          <cell r="D606" t="e">
            <v>#REF!</v>
          </cell>
          <cell r="E606" t="e">
            <v>#N/A</v>
          </cell>
        </row>
        <row r="607">
          <cell r="A607" t="str">
            <v>5900 - 0005</v>
          </cell>
          <cell r="B607" t="str">
            <v>Amortization - Cordova Lake Dam</v>
          </cell>
          <cell r="D607" t="e">
            <v>#REF!</v>
          </cell>
          <cell r="E607" t="e">
            <v>#N/A</v>
          </cell>
        </row>
        <row r="608">
          <cell r="A608" t="str">
            <v>5900 - 0006</v>
          </cell>
          <cell r="B608" t="str">
            <v>Amortization - Round Lake Dam</v>
          </cell>
          <cell r="D608" t="e">
            <v>#REF!</v>
          </cell>
          <cell r="E608" t="e">
            <v>#N/A</v>
          </cell>
        </row>
        <row r="609">
          <cell r="A609" t="str">
            <v>5900 - 0007</v>
          </cell>
          <cell r="B609" t="str">
            <v>Amortization - Kashabog Lake Dam</v>
          </cell>
          <cell r="D609" t="e">
            <v>#REF!</v>
          </cell>
          <cell r="E609" t="e">
            <v>#N/A</v>
          </cell>
        </row>
        <row r="610">
          <cell r="A610" t="str">
            <v>5900 - 0008</v>
          </cell>
          <cell r="B610" t="str">
            <v>Amortization - Hydro Plant</v>
          </cell>
          <cell r="D610" t="e">
            <v>#REF!</v>
          </cell>
          <cell r="E610" t="e">
            <v>#N/A</v>
          </cell>
        </row>
        <row r="611">
          <cell r="A611" t="str">
            <v>5900 - 0009</v>
          </cell>
          <cell r="B611" t="str">
            <v>Amortization - McGeachie Conservation</v>
          </cell>
          <cell r="D611" t="e">
            <v>#REF!</v>
          </cell>
          <cell r="E611" t="e">
            <v>#N/A</v>
          </cell>
        </row>
        <row r="612">
          <cell r="A612" t="str">
            <v>5900 - 0010</v>
          </cell>
          <cell r="B612" t="str">
            <v>Amortization - Crowe Bridge Area</v>
          </cell>
          <cell r="D612" t="e">
            <v>#REF!</v>
          </cell>
          <cell r="E612" t="e">
            <v>#N/A</v>
          </cell>
        </row>
        <row r="613">
          <cell r="A613" t="str">
            <v>5900 - 0011</v>
          </cell>
          <cell r="B613" t="str">
            <v>Amortization - Lands</v>
          </cell>
          <cell r="D613" t="e">
            <v>#REF!</v>
          </cell>
          <cell r="E613" t="e">
            <v>#N/A</v>
          </cell>
        </row>
        <row r="614">
          <cell r="A614" t="str">
            <v>5900 - 0012</v>
          </cell>
          <cell r="B614" t="str">
            <v>Amortization - Special Projects - Other</v>
          </cell>
        </row>
        <row r="618">
          <cell r="D618" t="e">
            <v>#REF!</v>
          </cell>
          <cell r="E618" t="e">
            <v>#N/A</v>
          </cell>
        </row>
      </sheetData>
      <sheetData sheetId="3">
        <row r="9">
          <cell r="C9">
            <v>60267</v>
          </cell>
          <cell r="G9">
            <v>60267</v>
          </cell>
        </row>
        <row r="10">
          <cell r="C10">
            <v>759773</v>
          </cell>
          <cell r="G10">
            <v>777197</v>
          </cell>
        </row>
        <row r="12">
          <cell r="C12">
            <v>4000</v>
          </cell>
          <cell r="G12">
            <v>4000</v>
          </cell>
        </row>
        <row r="13">
          <cell r="C13">
            <v>20772</v>
          </cell>
          <cell r="G13">
            <v>10000</v>
          </cell>
        </row>
        <row r="14">
          <cell r="C14">
            <v>18193</v>
          </cell>
          <cell r="G14">
            <v>18556.86</v>
          </cell>
        </row>
        <row r="15">
          <cell r="C15">
            <v>6413.3</v>
          </cell>
          <cell r="G15">
            <v>6397.84</v>
          </cell>
        </row>
        <row r="18">
          <cell r="C18">
            <v>0</v>
          </cell>
          <cell r="G18">
            <v>0</v>
          </cell>
        </row>
        <row r="19">
          <cell r="C19">
            <v>8937.5</v>
          </cell>
          <cell r="G19">
            <v>9205.6200000000008</v>
          </cell>
        </row>
        <row r="20">
          <cell r="C20">
            <v>300</v>
          </cell>
          <cell r="G20">
            <v>300</v>
          </cell>
        </row>
        <row r="21">
          <cell r="C21">
            <v>32737</v>
          </cell>
          <cell r="G21">
            <v>28000</v>
          </cell>
        </row>
        <row r="38">
          <cell r="C38">
            <v>17041.36</v>
          </cell>
          <cell r="G38">
            <v>15580</v>
          </cell>
        </row>
        <row r="39">
          <cell r="C39">
            <v>700</v>
          </cell>
          <cell r="G39">
            <v>1232</v>
          </cell>
        </row>
        <row r="40">
          <cell r="C40">
            <v>2995.81</v>
          </cell>
          <cell r="G40">
            <v>1800</v>
          </cell>
        </row>
        <row r="41">
          <cell r="C41">
            <v>19495.63</v>
          </cell>
          <cell r="G41">
            <v>32522</v>
          </cell>
        </row>
        <row r="42">
          <cell r="C42">
            <v>54118</v>
          </cell>
          <cell r="G42">
            <v>50500</v>
          </cell>
        </row>
        <row r="45">
          <cell r="G45">
            <v>0</v>
          </cell>
        </row>
        <row r="47">
          <cell r="C47">
            <v>1011.8</v>
          </cell>
          <cell r="G47">
            <v>1100</v>
          </cell>
        </row>
        <row r="48">
          <cell r="C48">
            <v>4215.8</v>
          </cell>
          <cell r="G48">
            <v>4509</v>
          </cell>
        </row>
        <row r="49">
          <cell r="C49">
            <v>1200</v>
          </cell>
          <cell r="G49">
            <v>1900</v>
          </cell>
        </row>
        <row r="50">
          <cell r="C50">
            <v>400</v>
          </cell>
          <cell r="G50">
            <v>0</v>
          </cell>
        </row>
        <row r="51">
          <cell r="C51">
            <v>2000</v>
          </cell>
          <cell r="G51">
            <v>500</v>
          </cell>
        </row>
        <row r="53">
          <cell r="C53">
            <v>9088</v>
          </cell>
          <cell r="G53">
            <v>9897</v>
          </cell>
        </row>
        <row r="54">
          <cell r="C54">
            <v>4028</v>
          </cell>
          <cell r="G54">
            <v>4556</v>
          </cell>
        </row>
        <row r="55">
          <cell r="C55">
            <v>5425</v>
          </cell>
          <cell r="G55">
            <v>5891</v>
          </cell>
        </row>
        <row r="57">
          <cell r="G57">
            <v>0</v>
          </cell>
        </row>
        <row r="58">
          <cell r="C58">
            <v>1812</v>
          </cell>
          <cell r="G58">
            <v>2004</v>
          </cell>
        </row>
        <row r="59">
          <cell r="C59">
            <v>1976</v>
          </cell>
          <cell r="G59">
            <v>2152</v>
          </cell>
        </row>
        <row r="60">
          <cell r="G60">
            <v>200</v>
          </cell>
        </row>
        <row r="61">
          <cell r="C61">
            <v>12255</v>
          </cell>
          <cell r="G61">
            <v>8000</v>
          </cell>
        </row>
        <row r="62">
          <cell r="C62">
            <v>400</v>
          </cell>
          <cell r="G62">
            <v>400</v>
          </cell>
        </row>
        <row r="63">
          <cell r="C63">
            <v>7352</v>
          </cell>
          <cell r="G63">
            <v>5250</v>
          </cell>
        </row>
        <row r="64">
          <cell r="C64">
            <v>1056907.2000000002</v>
          </cell>
        </row>
        <row r="83">
          <cell r="C83">
            <v>130159.78</v>
          </cell>
        </row>
        <row r="84">
          <cell r="C84">
            <v>8950.76</v>
          </cell>
        </row>
        <row r="85">
          <cell r="C85">
            <v>3036.8</v>
          </cell>
        </row>
        <row r="86">
          <cell r="C86">
            <v>3080.71</v>
          </cell>
        </row>
        <row r="87">
          <cell r="C87">
            <v>5418.05</v>
          </cell>
        </row>
        <row r="88">
          <cell r="C88">
            <v>11723.12</v>
          </cell>
          <cell r="K88">
            <v>530283.94000000006</v>
          </cell>
        </row>
        <row r="89">
          <cell r="C89">
            <v>17471.560000000001</v>
          </cell>
          <cell r="K89">
            <v>66726.135699999999</v>
          </cell>
        </row>
        <row r="90">
          <cell r="C90">
            <v>6326.38</v>
          </cell>
        </row>
        <row r="91">
          <cell r="C91">
            <v>359.95</v>
          </cell>
        </row>
        <row r="92">
          <cell r="C92">
            <v>123.62</v>
          </cell>
        </row>
        <row r="93">
          <cell r="C93">
            <v>123.68</v>
          </cell>
        </row>
        <row r="94">
          <cell r="C94">
            <v>216.91</v>
          </cell>
        </row>
        <row r="95">
          <cell r="C95">
            <v>4840.88</v>
          </cell>
        </row>
        <row r="96">
          <cell r="C96">
            <v>271.45</v>
          </cell>
        </row>
        <row r="97">
          <cell r="C97">
            <v>89.87</v>
          </cell>
        </row>
        <row r="98">
          <cell r="C98">
            <v>94.62</v>
          </cell>
        </row>
        <row r="99">
          <cell r="C99">
            <v>165.89</v>
          </cell>
        </row>
        <row r="100">
          <cell r="C100">
            <v>3089.35</v>
          </cell>
        </row>
        <row r="101">
          <cell r="C101">
            <v>175.6</v>
          </cell>
        </row>
        <row r="102">
          <cell r="C102">
            <v>59.45</v>
          </cell>
        </row>
        <row r="103">
          <cell r="C103">
            <v>60.39</v>
          </cell>
        </row>
        <row r="104">
          <cell r="C104">
            <v>105.86</v>
          </cell>
        </row>
        <row r="105">
          <cell r="C105">
            <v>21557.68</v>
          </cell>
        </row>
        <row r="106">
          <cell r="C106">
            <v>1226.05</v>
          </cell>
          <cell r="K106">
            <v>166207.81</v>
          </cell>
        </row>
        <row r="107">
          <cell r="C107">
            <v>412.31</v>
          </cell>
        </row>
        <row r="108">
          <cell r="C108">
            <v>421.71</v>
          </cell>
        </row>
        <row r="109">
          <cell r="C109">
            <v>739.86</v>
          </cell>
        </row>
        <row r="118">
          <cell r="C118">
            <v>16448</v>
          </cell>
        </row>
        <row r="120">
          <cell r="C120">
            <v>13000</v>
          </cell>
        </row>
        <row r="121">
          <cell r="C121">
            <v>7000</v>
          </cell>
        </row>
        <row r="127">
          <cell r="C127">
            <v>4000</v>
          </cell>
        </row>
        <row r="129">
          <cell r="C129">
            <v>3556.22</v>
          </cell>
          <cell r="G129">
            <v>3627.3444</v>
          </cell>
        </row>
        <row r="130">
          <cell r="C130">
            <v>141.09</v>
          </cell>
          <cell r="G130">
            <v>143.9118</v>
          </cell>
        </row>
        <row r="131">
          <cell r="C131">
            <v>64.25</v>
          </cell>
          <cell r="G131">
            <v>65.534999999999997</v>
          </cell>
        </row>
        <row r="132">
          <cell r="C132">
            <v>75.709999999999994</v>
          </cell>
          <cell r="G132">
            <v>77.224199999999996</v>
          </cell>
        </row>
        <row r="133">
          <cell r="C133">
            <v>51.63</v>
          </cell>
          <cell r="G133">
            <v>52.662600000000005</v>
          </cell>
        </row>
        <row r="134">
          <cell r="C134">
            <v>2812.57</v>
          </cell>
          <cell r="G134">
            <v>2436.3108000000002</v>
          </cell>
        </row>
        <row r="136">
          <cell r="C136">
            <v>12500</v>
          </cell>
        </row>
        <row r="138">
          <cell r="C138">
            <v>227894</v>
          </cell>
        </row>
        <row r="139">
          <cell r="C139">
            <v>13473.68</v>
          </cell>
        </row>
        <row r="140">
          <cell r="C140">
            <v>4652.3599999999997</v>
          </cell>
        </row>
        <row r="141">
          <cell r="C141">
            <v>4654.28</v>
          </cell>
        </row>
        <row r="142">
          <cell r="C142">
            <v>8162.99</v>
          </cell>
        </row>
        <row r="143">
          <cell r="C143">
            <v>25759.32</v>
          </cell>
        </row>
        <row r="144">
          <cell r="C144">
            <v>21777.55</v>
          </cell>
        </row>
        <row r="145">
          <cell r="C145">
            <v>3700</v>
          </cell>
        </row>
        <row r="147">
          <cell r="C147">
            <v>3500</v>
          </cell>
        </row>
        <row r="148">
          <cell r="C148">
            <v>987.71</v>
          </cell>
        </row>
        <row r="149">
          <cell r="C149">
            <v>1800</v>
          </cell>
        </row>
        <row r="150">
          <cell r="C150">
            <v>1800</v>
          </cell>
        </row>
        <row r="151">
          <cell r="C151">
            <v>2500</v>
          </cell>
        </row>
        <row r="152">
          <cell r="C152">
            <v>1000</v>
          </cell>
        </row>
        <row r="153">
          <cell r="C153">
            <v>1000</v>
          </cell>
        </row>
        <row r="157">
          <cell r="G157">
            <v>1061917.7949000003</v>
          </cell>
        </row>
      </sheetData>
      <sheetData sheetId="4"/>
      <sheetData sheetId="5"/>
      <sheetData sheetId="6">
        <row r="10">
          <cell r="C10">
            <v>2558</v>
          </cell>
          <cell r="G10">
            <v>5573</v>
          </cell>
        </row>
        <row r="11">
          <cell r="C11">
            <v>100</v>
          </cell>
          <cell r="G11">
            <v>100</v>
          </cell>
        </row>
        <row r="12">
          <cell r="C12">
            <v>1500</v>
          </cell>
          <cell r="G12">
            <v>2000</v>
          </cell>
        </row>
        <row r="13">
          <cell r="C13">
            <v>2499</v>
          </cell>
          <cell r="G13">
            <v>2549</v>
          </cell>
        </row>
        <row r="14">
          <cell r="C14">
            <v>9654</v>
          </cell>
          <cell r="G14">
            <v>9548.6790000000001</v>
          </cell>
        </row>
        <row r="15">
          <cell r="C15">
            <v>16311</v>
          </cell>
        </row>
        <row r="20">
          <cell r="C20">
            <v>1500</v>
          </cell>
          <cell r="G20">
            <v>1500</v>
          </cell>
        </row>
        <row r="21">
          <cell r="C21">
            <v>4311</v>
          </cell>
          <cell r="G21">
            <v>4770.9378000000006</v>
          </cell>
        </row>
        <row r="22">
          <cell r="C22">
            <v>2000</v>
          </cell>
          <cell r="G22">
            <v>2000</v>
          </cell>
        </row>
        <row r="23">
          <cell r="C23">
            <v>8500</v>
          </cell>
          <cell r="G23">
            <v>8500</v>
          </cell>
        </row>
        <row r="24">
          <cell r="G24">
            <v>3000</v>
          </cell>
        </row>
        <row r="25">
          <cell r="C25">
            <v>16311</v>
          </cell>
          <cell r="G25">
            <v>19770.9378</v>
          </cell>
        </row>
      </sheetData>
      <sheetData sheetId="7"/>
      <sheetData sheetId="8"/>
      <sheetData sheetId="9"/>
      <sheetData sheetId="10">
        <row r="10">
          <cell r="C10">
            <v>57947</v>
          </cell>
          <cell r="G10">
            <v>58829.24</v>
          </cell>
        </row>
        <row r="11">
          <cell r="C11">
            <v>13930</v>
          </cell>
          <cell r="G11">
            <v>14283.92</v>
          </cell>
        </row>
        <row r="12">
          <cell r="C12">
            <v>0</v>
          </cell>
        </row>
        <row r="13">
          <cell r="C13">
            <v>9110</v>
          </cell>
        </row>
        <row r="14">
          <cell r="C14">
            <v>80987</v>
          </cell>
        </row>
        <row r="15">
          <cell r="C15">
            <v>80986.640000000014</v>
          </cell>
        </row>
        <row r="24">
          <cell r="C24">
            <v>9110</v>
          </cell>
          <cell r="G24">
            <v>9110</v>
          </cell>
        </row>
        <row r="28">
          <cell r="C28">
            <v>8256</v>
          </cell>
          <cell r="G28">
            <v>10678</v>
          </cell>
        </row>
        <row r="30">
          <cell r="C30">
            <v>37533.599999999999</v>
          </cell>
          <cell r="G30">
            <v>37292.505599999997</v>
          </cell>
        </row>
        <row r="31">
          <cell r="C31">
            <v>2180.7600000000002</v>
          </cell>
          <cell r="G31">
            <v>2121.6815999999999</v>
          </cell>
        </row>
        <row r="32">
          <cell r="C32">
            <v>748.85</v>
          </cell>
          <cell r="G32">
            <v>717.42719999999986</v>
          </cell>
        </row>
        <row r="33">
          <cell r="C33">
            <v>749.14</v>
          </cell>
          <cell r="G33">
            <v>729.16399999999999</v>
          </cell>
        </row>
        <row r="34">
          <cell r="C34">
            <v>1313.87</v>
          </cell>
          <cell r="G34">
            <v>1215.2824000000001</v>
          </cell>
        </row>
        <row r="35">
          <cell r="C35">
            <v>3706.69</v>
          </cell>
          <cell r="G35">
            <v>2719.3335999999999</v>
          </cell>
        </row>
        <row r="36">
          <cell r="C36">
            <v>3458.21</v>
          </cell>
          <cell r="G36">
            <v>3356.2487999999998</v>
          </cell>
        </row>
        <row r="37">
          <cell r="C37">
            <v>9632</v>
          </cell>
          <cell r="G37">
            <v>9856</v>
          </cell>
        </row>
        <row r="38">
          <cell r="C38">
            <v>474.21</v>
          </cell>
          <cell r="G38">
            <v>586.43200000000002</v>
          </cell>
        </row>
        <row r="39">
          <cell r="C39">
            <v>210.95</v>
          </cell>
          <cell r="G39">
            <v>137.98400000000001</v>
          </cell>
        </row>
        <row r="40">
          <cell r="C40">
            <v>176.97</v>
          </cell>
          <cell r="G40">
            <v>192.19200000000001</v>
          </cell>
        </row>
        <row r="41">
          <cell r="C41">
            <v>310.39</v>
          </cell>
          <cell r="G41">
            <v>320.32</v>
          </cell>
        </row>
        <row r="42">
          <cell r="C42">
            <v>3125</v>
          </cell>
          <cell r="G42">
            <v>3191</v>
          </cell>
        </row>
        <row r="44">
          <cell r="G44">
            <v>82223.571199999991</v>
          </cell>
        </row>
      </sheetData>
      <sheetData sheetId="11">
        <row r="11">
          <cell r="C11">
            <v>17310</v>
          </cell>
          <cell r="F11">
            <v>7500</v>
          </cell>
        </row>
        <row r="12">
          <cell r="C12">
            <v>41208</v>
          </cell>
          <cell r="F12">
            <v>48189.83</v>
          </cell>
        </row>
        <row r="13">
          <cell r="C13">
            <v>32500</v>
          </cell>
          <cell r="F13">
            <v>32500</v>
          </cell>
        </row>
        <row r="15">
          <cell r="C15">
            <v>9810</v>
          </cell>
          <cell r="F15">
            <v>7500</v>
          </cell>
        </row>
        <row r="16">
          <cell r="F16">
            <v>39150</v>
          </cell>
        </row>
        <row r="17">
          <cell r="F17">
            <v>36650</v>
          </cell>
        </row>
        <row r="18">
          <cell r="C18">
            <v>16500</v>
          </cell>
          <cell r="F18">
            <v>83300</v>
          </cell>
        </row>
        <row r="25">
          <cell r="C25">
            <v>19620</v>
          </cell>
          <cell r="F25">
            <v>15000</v>
          </cell>
        </row>
        <row r="26">
          <cell r="C26">
            <v>41208</v>
          </cell>
          <cell r="F26">
            <v>48189.83</v>
          </cell>
        </row>
        <row r="27">
          <cell r="C27">
            <v>32500</v>
          </cell>
          <cell r="F27">
            <v>32500</v>
          </cell>
        </row>
        <row r="28">
          <cell r="C28">
            <v>2000</v>
          </cell>
          <cell r="F28">
            <v>5000</v>
          </cell>
        </row>
        <row r="29">
          <cell r="F29">
            <v>78300</v>
          </cell>
        </row>
        <row r="30">
          <cell r="F30">
            <v>73300</v>
          </cell>
        </row>
        <row r="31">
          <cell r="C31">
            <v>5500</v>
          </cell>
        </row>
        <row r="32">
          <cell r="C32">
            <v>16500</v>
          </cell>
          <cell r="F32">
            <v>2500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BUDGET"/>
      <sheetName val="2012 Actuals"/>
      <sheetName val="2013 WORKSHEET"/>
      <sheetName val="Water Operations"/>
      <sheetName val="Water Operations Comments"/>
      <sheetName val="Land Operations"/>
      <sheetName val="Land Operations Comments"/>
      <sheetName val="Generic Regluations &amp; Planning"/>
      <sheetName val="Generic Reg &amp; Plan Comments"/>
      <sheetName val="Special Projects"/>
      <sheetName val="capital "/>
      <sheetName val="Reverves  (2)"/>
      <sheetName val="Summary"/>
      <sheetName val="Capital Summary"/>
      <sheetName val="Summary (2)"/>
      <sheetName val="Sheet2"/>
    </sheetNames>
    <sheetDataSet>
      <sheetData sheetId="0"/>
      <sheetData sheetId="1"/>
      <sheetData sheetId="2"/>
      <sheetData sheetId="3">
        <row r="9">
          <cell r="G9">
            <v>60267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zed Budget"/>
      <sheetName val="2013 BUDGET"/>
      <sheetName val="2012 Actuals"/>
      <sheetName val="2013 WORKSHEET"/>
      <sheetName val="Water Operations"/>
      <sheetName val="Water Operations Comments"/>
      <sheetName val="Land Operations"/>
      <sheetName val="Land Operations Comments"/>
      <sheetName val="Generic Regluations &amp; Planning"/>
      <sheetName val="Generic Reg &amp; Plan Comments"/>
      <sheetName val="Special Projects"/>
      <sheetName val="capital "/>
      <sheetName val="Reverves  (2)"/>
      <sheetName val="Summary"/>
      <sheetName val="Capital Summary"/>
      <sheetName val="Summary (2)"/>
      <sheetName val="Sheet2"/>
    </sheetNames>
    <sheetDataSet>
      <sheetData sheetId="0"/>
      <sheetData sheetId="1"/>
      <sheetData sheetId="2"/>
      <sheetData sheetId="3"/>
      <sheetData sheetId="4">
        <row r="9">
          <cell r="G9">
            <v>60267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D2B1-F863-4DEE-B0CA-01EB3D7585B4}">
  <dimension ref="A2:N114"/>
  <sheetViews>
    <sheetView tabSelected="1" topLeftCell="A71" zoomScaleNormal="100" workbookViewId="0">
      <selection activeCell="A108" sqref="A108"/>
    </sheetView>
  </sheetViews>
  <sheetFormatPr defaultRowHeight="12.75" x14ac:dyDescent="0.2"/>
  <cols>
    <col min="1" max="1" width="42.140625" customWidth="1"/>
    <col min="2" max="2" width="16.85546875" customWidth="1"/>
    <col min="3" max="3" width="21.5703125" customWidth="1"/>
    <col min="4" max="4" width="16" customWidth="1"/>
    <col min="5" max="5" width="16.28515625" customWidth="1"/>
    <col min="6" max="6" width="14.140625" customWidth="1"/>
    <col min="7" max="8" width="14" bestFit="1" customWidth="1"/>
    <col min="9" max="9" width="14.140625" customWidth="1"/>
    <col min="257" max="257" width="42.140625" customWidth="1"/>
    <col min="258" max="258" width="16.85546875" customWidth="1"/>
    <col min="259" max="259" width="21.5703125" customWidth="1"/>
    <col min="260" max="260" width="16" customWidth="1"/>
    <col min="261" max="261" width="16.28515625" customWidth="1"/>
    <col min="262" max="262" width="14.140625" customWidth="1"/>
    <col min="263" max="264" width="14" bestFit="1" customWidth="1"/>
    <col min="265" max="265" width="14.140625" customWidth="1"/>
    <col min="513" max="513" width="42.140625" customWidth="1"/>
    <col min="514" max="514" width="16.85546875" customWidth="1"/>
    <col min="515" max="515" width="21.5703125" customWidth="1"/>
    <col min="516" max="516" width="16" customWidth="1"/>
    <col min="517" max="517" width="16.28515625" customWidth="1"/>
    <col min="518" max="518" width="14.140625" customWidth="1"/>
    <col min="519" max="520" width="14" bestFit="1" customWidth="1"/>
    <col min="521" max="521" width="14.140625" customWidth="1"/>
    <col min="769" max="769" width="42.140625" customWidth="1"/>
    <col min="770" max="770" width="16.85546875" customWidth="1"/>
    <col min="771" max="771" width="21.5703125" customWidth="1"/>
    <col min="772" max="772" width="16" customWidth="1"/>
    <col min="773" max="773" width="16.28515625" customWidth="1"/>
    <col min="774" max="774" width="14.140625" customWidth="1"/>
    <col min="775" max="776" width="14" bestFit="1" customWidth="1"/>
    <col min="777" max="777" width="14.140625" customWidth="1"/>
    <col min="1025" max="1025" width="42.140625" customWidth="1"/>
    <col min="1026" max="1026" width="16.85546875" customWidth="1"/>
    <col min="1027" max="1027" width="21.5703125" customWidth="1"/>
    <col min="1028" max="1028" width="16" customWidth="1"/>
    <col min="1029" max="1029" width="16.28515625" customWidth="1"/>
    <col min="1030" max="1030" width="14.140625" customWidth="1"/>
    <col min="1031" max="1032" width="14" bestFit="1" customWidth="1"/>
    <col min="1033" max="1033" width="14.140625" customWidth="1"/>
    <col min="1281" max="1281" width="42.140625" customWidth="1"/>
    <col min="1282" max="1282" width="16.85546875" customWidth="1"/>
    <col min="1283" max="1283" width="21.5703125" customWidth="1"/>
    <col min="1284" max="1284" width="16" customWidth="1"/>
    <col min="1285" max="1285" width="16.28515625" customWidth="1"/>
    <col min="1286" max="1286" width="14.140625" customWidth="1"/>
    <col min="1287" max="1288" width="14" bestFit="1" customWidth="1"/>
    <col min="1289" max="1289" width="14.140625" customWidth="1"/>
    <col min="1537" max="1537" width="42.140625" customWidth="1"/>
    <col min="1538" max="1538" width="16.85546875" customWidth="1"/>
    <col min="1539" max="1539" width="21.5703125" customWidth="1"/>
    <col min="1540" max="1540" width="16" customWidth="1"/>
    <col min="1541" max="1541" width="16.28515625" customWidth="1"/>
    <col min="1542" max="1542" width="14.140625" customWidth="1"/>
    <col min="1543" max="1544" width="14" bestFit="1" customWidth="1"/>
    <col min="1545" max="1545" width="14.140625" customWidth="1"/>
    <col min="1793" max="1793" width="42.140625" customWidth="1"/>
    <col min="1794" max="1794" width="16.85546875" customWidth="1"/>
    <col min="1795" max="1795" width="21.5703125" customWidth="1"/>
    <col min="1796" max="1796" width="16" customWidth="1"/>
    <col min="1797" max="1797" width="16.28515625" customWidth="1"/>
    <col min="1798" max="1798" width="14.140625" customWidth="1"/>
    <col min="1799" max="1800" width="14" bestFit="1" customWidth="1"/>
    <col min="1801" max="1801" width="14.140625" customWidth="1"/>
    <col min="2049" max="2049" width="42.140625" customWidth="1"/>
    <col min="2050" max="2050" width="16.85546875" customWidth="1"/>
    <col min="2051" max="2051" width="21.5703125" customWidth="1"/>
    <col min="2052" max="2052" width="16" customWidth="1"/>
    <col min="2053" max="2053" width="16.28515625" customWidth="1"/>
    <col min="2054" max="2054" width="14.140625" customWidth="1"/>
    <col min="2055" max="2056" width="14" bestFit="1" customWidth="1"/>
    <col min="2057" max="2057" width="14.140625" customWidth="1"/>
    <col min="2305" max="2305" width="42.140625" customWidth="1"/>
    <col min="2306" max="2306" width="16.85546875" customWidth="1"/>
    <col min="2307" max="2307" width="21.5703125" customWidth="1"/>
    <col min="2308" max="2308" width="16" customWidth="1"/>
    <col min="2309" max="2309" width="16.28515625" customWidth="1"/>
    <col min="2310" max="2310" width="14.140625" customWidth="1"/>
    <col min="2311" max="2312" width="14" bestFit="1" customWidth="1"/>
    <col min="2313" max="2313" width="14.140625" customWidth="1"/>
    <col min="2561" max="2561" width="42.140625" customWidth="1"/>
    <col min="2562" max="2562" width="16.85546875" customWidth="1"/>
    <col min="2563" max="2563" width="21.5703125" customWidth="1"/>
    <col min="2564" max="2564" width="16" customWidth="1"/>
    <col min="2565" max="2565" width="16.28515625" customWidth="1"/>
    <col min="2566" max="2566" width="14.140625" customWidth="1"/>
    <col min="2567" max="2568" width="14" bestFit="1" customWidth="1"/>
    <col min="2569" max="2569" width="14.140625" customWidth="1"/>
    <col min="2817" max="2817" width="42.140625" customWidth="1"/>
    <col min="2818" max="2818" width="16.85546875" customWidth="1"/>
    <col min="2819" max="2819" width="21.5703125" customWidth="1"/>
    <col min="2820" max="2820" width="16" customWidth="1"/>
    <col min="2821" max="2821" width="16.28515625" customWidth="1"/>
    <col min="2822" max="2822" width="14.140625" customWidth="1"/>
    <col min="2823" max="2824" width="14" bestFit="1" customWidth="1"/>
    <col min="2825" max="2825" width="14.140625" customWidth="1"/>
    <col min="3073" max="3073" width="42.140625" customWidth="1"/>
    <col min="3074" max="3074" width="16.85546875" customWidth="1"/>
    <col min="3075" max="3075" width="21.5703125" customWidth="1"/>
    <col min="3076" max="3076" width="16" customWidth="1"/>
    <col min="3077" max="3077" width="16.28515625" customWidth="1"/>
    <col min="3078" max="3078" width="14.140625" customWidth="1"/>
    <col min="3079" max="3080" width="14" bestFit="1" customWidth="1"/>
    <col min="3081" max="3081" width="14.140625" customWidth="1"/>
    <col min="3329" max="3329" width="42.140625" customWidth="1"/>
    <col min="3330" max="3330" width="16.85546875" customWidth="1"/>
    <col min="3331" max="3331" width="21.5703125" customWidth="1"/>
    <col min="3332" max="3332" width="16" customWidth="1"/>
    <col min="3333" max="3333" width="16.28515625" customWidth="1"/>
    <col min="3334" max="3334" width="14.140625" customWidth="1"/>
    <col min="3335" max="3336" width="14" bestFit="1" customWidth="1"/>
    <col min="3337" max="3337" width="14.140625" customWidth="1"/>
    <col min="3585" max="3585" width="42.140625" customWidth="1"/>
    <col min="3586" max="3586" width="16.85546875" customWidth="1"/>
    <col min="3587" max="3587" width="21.5703125" customWidth="1"/>
    <col min="3588" max="3588" width="16" customWidth="1"/>
    <col min="3589" max="3589" width="16.28515625" customWidth="1"/>
    <col min="3590" max="3590" width="14.140625" customWidth="1"/>
    <col min="3591" max="3592" width="14" bestFit="1" customWidth="1"/>
    <col min="3593" max="3593" width="14.140625" customWidth="1"/>
    <col min="3841" max="3841" width="42.140625" customWidth="1"/>
    <col min="3842" max="3842" width="16.85546875" customWidth="1"/>
    <col min="3843" max="3843" width="21.5703125" customWidth="1"/>
    <col min="3844" max="3844" width="16" customWidth="1"/>
    <col min="3845" max="3845" width="16.28515625" customWidth="1"/>
    <col min="3846" max="3846" width="14.140625" customWidth="1"/>
    <col min="3847" max="3848" width="14" bestFit="1" customWidth="1"/>
    <col min="3849" max="3849" width="14.140625" customWidth="1"/>
    <col min="4097" max="4097" width="42.140625" customWidth="1"/>
    <col min="4098" max="4098" width="16.85546875" customWidth="1"/>
    <col min="4099" max="4099" width="21.5703125" customWidth="1"/>
    <col min="4100" max="4100" width="16" customWidth="1"/>
    <col min="4101" max="4101" width="16.28515625" customWidth="1"/>
    <col min="4102" max="4102" width="14.140625" customWidth="1"/>
    <col min="4103" max="4104" width="14" bestFit="1" customWidth="1"/>
    <col min="4105" max="4105" width="14.140625" customWidth="1"/>
    <col min="4353" max="4353" width="42.140625" customWidth="1"/>
    <col min="4354" max="4354" width="16.85546875" customWidth="1"/>
    <col min="4355" max="4355" width="21.5703125" customWidth="1"/>
    <col min="4356" max="4356" width="16" customWidth="1"/>
    <col min="4357" max="4357" width="16.28515625" customWidth="1"/>
    <col min="4358" max="4358" width="14.140625" customWidth="1"/>
    <col min="4359" max="4360" width="14" bestFit="1" customWidth="1"/>
    <col min="4361" max="4361" width="14.140625" customWidth="1"/>
    <col min="4609" max="4609" width="42.140625" customWidth="1"/>
    <col min="4610" max="4610" width="16.85546875" customWidth="1"/>
    <col min="4611" max="4611" width="21.5703125" customWidth="1"/>
    <col min="4612" max="4612" width="16" customWidth="1"/>
    <col min="4613" max="4613" width="16.28515625" customWidth="1"/>
    <col min="4614" max="4614" width="14.140625" customWidth="1"/>
    <col min="4615" max="4616" width="14" bestFit="1" customWidth="1"/>
    <col min="4617" max="4617" width="14.140625" customWidth="1"/>
    <col min="4865" max="4865" width="42.140625" customWidth="1"/>
    <col min="4866" max="4866" width="16.85546875" customWidth="1"/>
    <col min="4867" max="4867" width="21.5703125" customWidth="1"/>
    <col min="4868" max="4868" width="16" customWidth="1"/>
    <col min="4869" max="4869" width="16.28515625" customWidth="1"/>
    <col min="4870" max="4870" width="14.140625" customWidth="1"/>
    <col min="4871" max="4872" width="14" bestFit="1" customWidth="1"/>
    <col min="4873" max="4873" width="14.140625" customWidth="1"/>
    <col min="5121" max="5121" width="42.140625" customWidth="1"/>
    <col min="5122" max="5122" width="16.85546875" customWidth="1"/>
    <col min="5123" max="5123" width="21.5703125" customWidth="1"/>
    <col min="5124" max="5124" width="16" customWidth="1"/>
    <col min="5125" max="5125" width="16.28515625" customWidth="1"/>
    <col min="5126" max="5126" width="14.140625" customWidth="1"/>
    <col min="5127" max="5128" width="14" bestFit="1" customWidth="1"/>
    <col min="5129" max="5129" width="14.140625" customWidth="1"/>
    <col min="5377" max="5377" width="42.140625" customWidth="1"/>
    <col min="5378" max="5378" width="16.85546875" customWidth="1"/>
    <col min="5379" max="5379" width="21.5703125" customWidth="1"/>
    <col min="5380" max="5380" width="16" customWidth="1"/>
    <col min="5381" max="5381" width="16.28515625" customWidth="1"/>
    <col min="5382" max="5382" width="14.140625" customWidth="1"/>
    <col min="5383" max="5384" width="14" bestFit="1" customWidth="1"/>
    <col min="5385" max="5385" width="14.140625" customWidth="1"/>
    <col min="5633" max="5633" width="42.140625" customWidth="1"/>
    <col min="5634" max="5634" width="16.85546875" customWidth="1"/>
    <col min="5635" max="5635" width="21.5703125" customWidth="1"/>
    <col min="5636" max="5636" width="16" customWidth="1"/>
    <col min="5637" max="5637" width="16.28515625" customWidth="1"/>
    <col min="5638" max="5638" width="14.140625" customWidth="1"/>
    <col min="5639" max="5640" width="14" bestFit="1" customWidth="1"/>
    <col min="5641" max="5641" width="14.140625" customWidth="1"/>
    <col min="5889" max="5889" width="42.140625" customWidth="1"/>
    <col min="5890" max="5890" width="16.85546875" customWidth="1"/>
    <col min="5891" max="5891" width="21.5703125" customWidth="1"/>
    <col min="5892" max="5892" width="16" customWidth="1"/>
    <col min="5893" max="5893" width="16.28515625" customWidth="1"/>
    <col min="5894" max="5894" width="14.140625" customWidth="1"/>
    <col min="5895" max="5896" width="14" bestFit="1" customWidth="1"/>
    <col min="5897" max="5897" width="14.140625" customWidth="1"/>
    <col min="6145" max="6145" width="42.140625" customWidth="1"/>
    <col min="6146" max="6146" width="16.85546875" customWidth="1"/>
    <col min="6147" max="6147" width="21.5703125" customWidth="1"/>
    <col min="6148" max="6148" width="16" customWidth="1"/>
    <col min="6149" max="6149" width="16.28515625" customWidth="1"/>
    <col min="6150" max="6150" width="14.140625" customWidth="1"/>
    <col min="6151" max="6152" width="14" bestFit="1" customWidth="1"/>
    <col min="6153" max="6153" width="14.140625" customWidth="1"/>
    <col min="6401" max="6401" width="42.140625" customWidth="1"/>
    <col min="6402" max="6402" width="16.85546875" customWidth="1"/>
    <col min="6403" max="6403" width="21.5703125" customWidth="1"/>
    <col min="6404" max="6404" width="16" customWidth="1"/>
    <col min="6405" max="6405" width="16.28515625" customWidth="1"/>
    <col min="6406" max="6406" width="14.140625" customWidth="1"/>
    <col min="6407" max="6408" width="14" bestFit="1" customWidth="1"/>
    <col min="6409" max="6409" width="14.140625" customWidth="1"/>
    <col min="6657" max="6657" width="42.140625" customWidth="1"/>
    <col min="6658" max="6658" width="16.85546875" customWidth="1"/>
    <col min="6659" max="6659" width="21.5703125" customWidth="1"/>
    <col min="6660" max="6660" width="16" customWidth="1"/>
    <col min="6661" max="6661" width="16.28515625" customWidth="1"/>
    <col min="6662" max="6662" width="14.140625" customWidth="1"/>
    <col min="6663" max="6664" width="14" bestFit="1" customWidth="1"/>
    <col min="6665" max="6665" width="14.140625" customWidth="1"/>
    <col min="6913" max="6913" width="42.140625" customWidth="1"/>
    <col min="6914" max="6914" width="16.85546875" customWidth="1"/>
    <col min="6915" max="6915" width="21.5703125" customWidth="1"/>
    <col min="6916" max="6916" width="16" customWidth="1"/>
    <col min="6917" max="6917" width="16.28515625" customWidth="1"/>
    <col min="6918" max="6918" width="14.140625" customWidth="1"/>
    <col min="6919" max="6920" width="14" bestFit="1" customWidth="1"/>
    <col min="6921" max="6921" width="14.140625" customWidth="1"/>
    <col min="7169" max="7169" width="42.140625" customWidth="1"/>
    <col min="7170" max="7170" width="16.85546875" customWidth="1"/>
    <col min="7171" max="7171" width="21.5703125" customWidth="1"/>
    <col min="7172" max="7172" width="16" customWidth="1"/>
    <col min="7173" max="7173" width="16.28515625" customWidth="1"/>
    <col min="7174" max="7174" width="14.140625" customWidth="1"/>
    <col min="7175" max="7176" width="14" bestFit="1" customWidth="1"/>
    <col min="7177" max="7177" width="14.140625" customWidth="1"/>
    <col min="7425" max="7425" width="42.140625" customWidth="1"/>
    <col min="7426" max="7426" width="16.85546875" customWidth="1"/>
    <col min="7427" max="7427" width="21.5703125" customWidth="1"/>
    <col min="7428" max="7428" width="16" customWidth="1"/>
    <col min="7429" max="7429" width="16.28515625" customWidth="1"/>
    <col min="7430" max="7430" width="14.140625" customWidth="1"/>
    <col min="7431" max="7432" width="14" bestFit="1" customWidth="1"/>
    <col min="7433" max="7433" width="14.140625" customWidth="1"/>
    <col min="7681" max="7681" width="42.140625" customWidth="1"/>
    <col min="7682" max="7682" width="16.85546875" customWidth="1"/>
    <col min="7683" max="7683" width="21.5703125" customWidth="1"/>
    <col min="7684" max="7684" width="16" customWidth="1"/>
    <col min="7685" max="7685" width="16.28515625" customWidth="1"/>
    <col min="7686" max="7686" width="14.140625" customWidth="1"/>
    <col min="7687" max="7688" width="14" bestFit="1" customWidth="1"/>
    <col min="7689" max="7689" width="14.140625" customWidth="1"/>
    <col min="7937" max="7937" width="42.140625" customWidth="1"/>
    <col min="7938" max="7938" width="16.85546875" customWidth="1"/>
    <col min="7939" max="7939" width="21.5703125" customWidth="1"/>
    <col min="7940" max="7940" width="16" customWidth="1"/>
    <col min="7941" max="7941" width="16.28515625" customWidth="1"/>
    <col min="7942" max="7942" width="14.140625" customWidth="1"/>
    <col min="7943" max="7944" width="14" bestFit="1" customWidth="1"/>
    <col min="7945" max="7945" width="14.140625" customWidth="1"/>
    <col min="8193" max="8193" width="42.140625" customWidth="1"/>
    <col min="8194" max="8194" width="16.85546875" customWidth="1"/>
    <col min="8195" max="8195" width="21.5703125" customWidth="1"/>
    <col min="8196" max="8196" width="16" customWidth="1"/>
    <col min="8197" max="8197" width="16.28515625" customWidth="1"/>
    <col min="8198" max="8198" width="14.140625" customWidth="1"/>
    <col min="8199" max="8200" width="14" bestFit="1" customWidth="1"/>
    <col min="8201" max="8201" width="14.140625" customWidth="1"/>
    <col min="8449" max="8449" width="42.140625" customWidth="1"/>
    <col min="8450" max="8450" width="16.85546875" customWidth="1"/>
    <col min="8451" max="8451" width="21.5703125" customWidth="1"/>
    <col min="8452" max="8452" width="16" customWidth="1"/>
    <col min="8453" max="8453" width="16.28515625" customWidth="1"/>
    <col min="8454" max="8454" width="14.140625" customWidth="1"/>
    <col min="8455" max="8456" width="14" bestFit="1" customWidth="1"/>
    <col min="8457" max="8457" width="14.140625" customWidth="1"/>
    <col min="8705" max="8705" width="42.140625" customWidth="1"/>
    <col min="8706" max="8706" width="16.85546875" customWidth="1"/>
    <col min="8707" max="8707" width="21.5703125" customWidth="1"/>
    <col min="8708" max="8708" width="16" customWidth="1"/>
    <col min="8709" max="8709" width="16.28515625" customWidth="1"/>
    <col min="8710" max="8710" width="14.140625" customWidth="1"/>
    <col min="8711" max="8712" width="14" bestFit="1" customWidth="1"/>
    <col min="8713" max="8713" width="14.140625" customWidth="1"/>
    <col min="8961" max="8961" width="42.140625" customWidth="1"/>
    <col min="8962" max="8962" width="16.85546875" customWidth="1"/>
    <col min="8963" max="8963" width="21.5703125" customWidth="1"/>
    <col min="8964" max="8964" width="16" customWidth="1"/>
    <col min="8965" max="8965" width="16.28515625" customWidth="1"/>
    <col min="8966" max="8966" width="14.140625" customWidth="1"/>
    <col min="8967" max="8968" width="14" bestFit="1" customWidth="1"/>
    <col min="8969" max="8969" width="14.140625" customWidth="1"/>
    <col min="9217" max="9217" width="42.140625" customWidth="1"/>
    <col min="9218" max="9218" width="16.85546875" customWidth="1"/>
    <col min="9219" max="9219" width="21.5703125" customWidth="1"/>
    <col min="9220" max="9220" width="16" customWidth="1"/>
    <col min="9221" max="9221" width="16.28515625" customWidth="1"/>
    <col min="9222" max="9222" width="14.140625" customWidth="1"/>
    <col min="9223" max="9224" width="14" bestFit="1" customWidth="1"/>
    <col min="9225" max="9225" width="14.140625" customWidth="1"/>
    <col min="9473" max="9473" width="42.140625" customWidth="1"/>
    <col min="9474" max="9474" width="16.85546875" customWidth="1"/>
    <col min="9475" max="9475" width="21.5703125" customWidth="1"/>
    <col min="9476" max="9476" width="16" customWidth="1"/>
    <col min="9477" max="9477" width="16.28515625" customWidth="1"/>
    <col min="9478" max="9478" width="14.140625" customWidth="1"/>
    <col min="9479" max="9480" width="14" bestFit="1" customWidth="1"/>
    <col min="9481" max="9481" width="14.140625" customWidth="1"/>
    <col min="9729" max="9729" width="42.140625" customWidth="1"/>
    <col min="9730" max="9730" width="16.85546875" customWidth="1"/>
    <col min="9731" max="9731" width="21.5703125" customWidth="1"/>
    <col min="9732" max="9732" width="16" customWidth="1"/>
    <col min="9733" max="9733" width="16.28515625" customWidth="1"/>
    <col min="9734" max="9734" width="14.140625" customWidth="1"/>
    <col min="9735" max="9736" width="14" bestFit="1" customWidth="1"/>
    <col min="9737" max="9737" width="14.140625" customWidth="1"/>
    <col min="9985" max="9985" width="42.140625" customWidth="1"/>
    <col min="9986" max="9986" width="16.85546875" customWidth="1"/>
    <col min="9987" max="9987" width="21.5703125" customWidth="1"/>
    <col min="9988" max="9988" width="16" customWidth="1"/>
    <col min="9989" max="9989" width="16.28515625" customWidth="1"/>
    <col min="9990" max="9990" width="14.140625" customWidth="1"/>
    <col min="9991" max="9992" width="14" bestFit="1" customWidth="1"/>
    <col min="9993" max="9993" width="14.140625" customWidth="1"/>
    <col min="10241" max="10241" width="42.140625" customWidth="1"/>
    <col min="10242" max="10242" width="16.85546875" customWidth="1"/>
    <col min="10243" max="10243" width="21.5703125" customWidth="1"/>
    <col min="10244" max="10244" width="16" customWidth="1"/>
    <col min="10245" max="10245" width="16.28515625" customWidth="1"/>
    <col min="10246" max="10246" width="14.140625" customWidth="1"/>
    <col min="10247" max="10248" width="14" bestFit="1" customWidth="1"/>
    <col min="10249" max="10249" width="14.140625" customWidth="1"/>
    <col min="10497" max="10497" width="42.140625" customWidth="1"/>
    <col min="10498" max="10498" width="16.85546875" customWidth="1"/>
    <col min="10499" max="10499" width="21.5703125" customWidth="1"/>
    <col min="10500" max="10500" width="16" customWidth="1"/>
    <col min="10501" max="10501" width="16.28515625" customWidth="1"/>
    <col min="10502" max="10502" width="14.140625" customWidth="1"/>
    <col min="10503" max="10504" width="14" bestFit="1" customWidth="1"/>
    <col min="10505" max="10505" width="14.140625" customWidth="1"/>
    <col min="10753" max="10753" width="42.140625" customWidth="1"/>
    <col min="10754" max="10754" width="16.85546875" customWidth="1"/>
    <col min="10755" max="10755" width="21.5703125" customWidth="1"/>
    <col min="10756" max="10756" width="16" customWidth="1"/>
    <col min="10757" max="10757" width="16.28515625" customWidth="1"/>
    <col min="10758" max="10758" width="14.140625" customWidth="1"/>
    <col min="10759" max="10760" width="14" bestFit="1" customWidth="1"/>
    <col min="10761" max="10761" width="14.140625" customWidth="1"/>
    <col min="11009" max="11009" width="42.140625" customWidth="1"/>
    <col min="11010" max="11010" width="16.85546875" customWidth="1"/>
    <col min="11011" max="11011" width="21.5703125" customWidth="1"/>
    <col min="11012" max="11012" width="16" customWidth="1"/>
    <col min="11013" max="11013" width="16.28515625" customWidth="1"/>
    <col min="11014" max="11014" width="14.140625" customWidth="1"/>
    <col min="11015" max="11016" width="14" bestFit="1" customWidth="1"/>
    <col min="11017" max="11017" width="14.140625" customWidth="1"/>
    <col min="11265" max="11265" width="42.140625" customWidth="1"/>
    <col min="11266" max="11266" width="16.85546875" customWidth="1"/>
    <col min="11267" max="11267" width="21.5703125" customWidth="1"/>
    <col min="11268" max="11268" width="16" customWidth="1"/>
    <col min="11269" max="11269" width="16.28515625" customWidth="1"/>
    <col min="11270" max="11270" width="14.140625" customWidth="1"/>
    <col min="11271" max="11272" width="14" bestFit="1" customWidth="1"/>
    <col min="11273" max="11273" width="14.140625" customWidth="1"/>
    <col min="11521" max="11521" width="42.140625" customWidth="1"/>
    <col min="11522" max="11522" width="16.85546875" customWidth="1"/>
    <col min="11523" max="11523" width="21.5703125" customWidth="1"/>
    <col min="11524" max="11524" width="16" customWidth="1"/>
    <col min="11525" max="11525" width="16.28515625" customWidth="1"/>
    <col min="11526" max="11526" width="14.140625" customWidth="1"/>
    <col min="11527" max="11528" width="14" bestFit="1" customWidth="1"/>
    <col min="11529" max="11529" width="14.140625" customWidth="1"/>
    <col min="11777" max="11777" width="42.140625" customWidth="1"/>
    <col min="11778" max="11778" width="16.85546875" customWidth="1"/>
    <col min="11779" max="11779" width="21.5703125" customWidth="1"/>
    <col min="11780" max="11780" width="16" customWidth="1"/>
    <col min="11781" max="11781" width="16.28515625" customWidth="1"/>
    <col min="11782" max="11782" width="14.140625" customWidth="1"/>
    <col min="11783" max="11784" width="14" bestFit="1" customWidth="1"/>
    <col min="11785" max="11785" width="14.140625" customWidth="1"/>
    <col min="12033" max="12033" width="42.140625" customWidth="1"/>
    <col min="12034" max="12034" width="16.85546875" customWidth="1"/>
    <col min="12035" max="12035" width="21.5703125" customWidth="1"/>
    <col min="12036" max="12036" width="16" customWidth="1"/>
    <col min="12037" max="12037" width="16.28515625" customWidth="1"/>
    <col min="12038" max="12038" width="14.140625" customWidth="1"/>
    <col min="12039" max="12040" width="14" bestFit="1" customWidth="1"/>
    <col min="12041" max="12041" width="14.140625" customWidth="1"/>
    <col min="12289" max="12289" width="42.140625" customWidth="1"/>
    <col min="12290" max="12290" width="16.85546875" customWidth="1"/>
    <col min="12291" max="12291" width="21.5703125" customWidth="1"/>
    <col min="12292" max="12292" width="16" customWidth="1"/>
    <col min="12293" max="12293" width="16.28515625" customWidth="1"/>
    <col min="12294" max="12294" width="14.140625" customWidth="1"/>
    <col min="12295" max="12296" width="14" bestFit="1" customWidth="1"/>
    <col min="12297" max="12297" width="14.140625" customWidth="1"/>
    <col min="12545" max="12545" width="42.140625" customWidth="1"/>
    <col min="12546" max="12546" width="16.85546875" customWidth="1"/>
    <col min="12547" max="12547" width="21.5703125" customWidth="1"/>
    <col min="12548" max="12548" width="16" customWidth="1"/>
    <col min="12549" max="12549" width="16.28515625" customWidth="1"/>
    <col min="12550" max="12550" width="14.140625" customWidth="1"/>
    <col min="12551" max="12552" width="14" bestFit="1" customWidth="1"/>
    <col min="12553" max="12553" width="14.140625" customWidth="1"/>
    <col min="12801" max="12801" width="42.140625" customWidth="1"/>
    <col min="12802" max="12802" width="16.85546875" customWidth="1"/>
    <col min="12803" max="12803" width="21.5703125" customWidth="1"/>
    <col min="12804" max="12804" width="16" customWidth="1"/>
    <col min="12805" max="12805" width="16.28515625" customWidth="1"/>
    <col min="12806" max="12806" width="14.140625" customWidth="1"/>
    <col min="12807" max="12808" width="14" bestFit="1" customWidth="1"/>
    <col min="12809" max="12809" width="14.140625" customWidth="1"/>
    <col min="13057" max="13057" width="42.140625" customWidth="1"/>
    <col min="13058" max="13058" width="16.85546875" customWidth="1"/>
    <col min="13059" max="13059" width="21.5703125" customWidth="1"/>
    <col min="13060" max="13060" width="16" customWidth="1"/>
    <col min="13061" max="13061" width="16.28515625" customWidth="1"/>
    <col min="13062" max="13062" width="14.140625" customWidth="1"/>
    <col min="13063" max="13064" width="14" bestFit="1" customWidth="1"/>
    <col min="13065" max="13065" width="14.140625" customWidth="1"/>
    <col min="13313" max="13313" width="42.140625" customWidth="1"/>
    <col min="13314" max="13314" width="16.85546875" customWidth="1"/>
    <col min="13315" max="13315" width="21.5703125" customWidth="1"/>
    <col min="13316" max="13316" width="16" customWidth="1"/>
    <col min="13317" max="13317" width="16.28515625" customWidth="1"/>
    <col min="13318" max="13318" width="14.140625" customWidth="1"/>
    <col min="13319" max="13320" width="14" bestFit="1" customWidth="1"/>
    <col min="13321" max="13321" width="14.140625" customWidth="1"/>
    <col min="13569" max="13569" width="42.140625" customWidth="1"/>
    <col min="13570" max="13570" width="16.85546875" customWidth="1"/>
    <col min="13571" max="13571" width="21.5703125" customWidth="1"/>
    <col min="13572" max="13572" width="16" customWidth="1"/>
    <col min="13573" max="13573" width="16.28515625" customWidth="1"/>
    <col min="13574" max="13574" width="14.140625" customWidth="1"/>
    <col min="13575" max="13576" width="14" bestFit="1" customWidth="1"/>
    <col min="13577" max="13577" width="14.140625" customWidth="1"/>
    <col min="13825" max="13825" width="42.140625" customWidth="1"/>
    <col min="13826" max="13826" width="16.85546875" customWidth="1"/>
    <col min="13827" max="13827" width="21.5703125" customWidth="1"/>
    <col min="13828" max="13828" width="16" customWidth="1"/>
    <col min="13829" max="13829" width="16.28515625" customWidth="1"/>
    <col min="13830" max="13830" width="14.140625" customWidth="1"/>
    <col min="13831" max="13832" width="14" bestFit="1" customWidth="1"/>
    <col min="13833" max="13833" width="14.140625" customWidth="1"/>
    <col min="14081" max="14081" width="42.140625" customWidth="1"/>
    <col min="14082" max="14082" width="16.85546875" customWidth="1"/>
    <col min="14083" max="14083" width="21.5703125" customWidth="1"/>
    <col min="14084" max="14084" width="16" customWidth="1"/>
    <col min="14085" max="14085" width="16.28515625" customWidth="1"/>
    <col min="14086" max="14086" width="14.140625" customWidth="1"/>
    <col min="14087" max="14088" width="14" bestFit="1" customWidth="1"/>
    <col min="14089" max="14089" width="14.140625" customWidth="1"/>
    <col min="14337" max="14337" width="42.140625" customWidth="1"/>
    <col min="14338" max="14338" width="16.85546875" customWidth="1"/>
    <col min="14339" max="14339" width="21.5703125" customWidth="1"/>
    <col min="14340" max="14340" width="16" customWidth="1"/>
    <col min="14341" max="14341" width="16.28515625" customWidth="1"/>
    <col min="14342" max="14342" width="14.140625" customWidth="1"/>
    <col min="14343" max="14344" width="14" bestFit="1" customWidth="1"/>
    <col min="14345" max="14345" width="14.140625" customWidth="1"/>
    <col min="14593" max="14593" width="42.140625" customWidth="1"/>
    <col min="14594" max="14594" width="16.85546875" customWidth="1"/>
    <col min="14595" max="14595" width="21.5703125" customWidth="1"/>
    <col min="14596" max="14596" width="16" customWidth="1"/>
    <col min="14597" max="14597" width="16.28515625" customWidth="1"/>
    <col min="14598" max="14598" width="14.140625" customWidth="1"/>
    <col min="14599" max="14600" width="14" bestFit="1" customWidth="1"/>
    <col min="14601" max="14601" width="14.140625" customWidth="1"/>
    <col min="14849" max="14849" width="42.140625" customWidth="1"/>
    <col min="14850" max="14850" width="16.85546875" customWidth="1"/>
    <col min="14851" max="14851" width="21.5703125" customWidth="1"/>
    <col min="14852" max="14852" width="16" customWidth="1"/>
    <col min="14853" max="14853" width="16.28515625" customWidth="1"/>
    <col min="14854" max="14854" width="14.140625" customWidth="1"/>
    <col min="14855" max="14856" width="14" bestFit="1" customWidth="1"/>
    <col min="14857" max="14857" width="14.140625" customWidth="1"/>
    <col min="15105" max="15105" width="42.140625" customWidth="1"/>
    <col min="15106" max="15106" width="16.85546875" customWidth="1"/>
    <col min="15107" max="15107" width="21.5703125" customWidth="1"/>
    <col min="15108" max="15108" width="16" customWidth="1"/>
    <col min="15109" max="15109" width="16.28515625" customWidth="1"/>
    <col min="15110" max="15110" width="14.140625" customWidth="1"/>
    <col min="15111" max="15112" width="14" bestFit="1" customWidth="1"/>
    <col min="15113" max="15113" width="14.140625" customWidth="1"/>
    <col min="15361" max="15361" width="42.140625" customWidth="1"/>
    <col min="15362" max="15362" width="16.85546875" customWidth="1"/>
    <col min="15363" max="15363" width="21.5703125" customWidth="1"/>
    <col min="15364" max="15364" width="16" customWidth="1"/>
    <col min="15365" max="15365" width="16.28515625" customWidth="1"/>
    <col min="15366" max="15366" width="14.140625" customWidth="1"/>
    <col min="15367" max="15368" width="14" bestFit="1" customWidth="1"/>
    <col min="15369" max="15369" width="14.140625" customWidth="1"/>
    <col min="15617" max="15617" width="42.140625" customWidth="1"/>
    <col min="15618" max="15618" width="16.85546875" customWidth="1"/>
    <col min="15619" max="15619" width="21.5703125" customWidth="1"/>
    <col min="15620" max="15620" width="16" customWidth="1"/>
    <col min="15621" max="15621" width="16.28515625" customWidth="1"/>
    <col min="15622" max="15622" width="14.140625" customWidth="1"/>
    <col min="15623" max="15624" width="14" bestFit="1" customWidth="1"/>
    <col min="15625" max="15625" width="14.140625" customWidth="1"/>
    <col min="15873" max="15873" width="42.140625" customWidth="1"/>
    <col min="15874" max="15874" width="16.85546875" customWidth="1"/>
    <col min="15875" max="15875" width="21.5703125" customWidth="1"/>
    <col min="15876" max="15876" width="16" customWidth="1"/>
    <col min="15877" max="15877" width="16.28515625" customWidth="1"/>
    <col min="15878" max="15878" width="14.140625" customWidth="1"/>
    <col min="15879" max="15880" width="14" bestFit="1" customWidth="1"/>
    <col min="15881" max="15881" width="14.140625" customWidth="1"/>
    <col min="16129" max="16129" width="42.140625" customWidth="1"/>
    <col min="16130" max="16130" width="16.85546875" customWidth="1"/>
    <col min="16131" max="16131" width="21.5703125" customWidth="1"/>
    <col min="16132" max="16132" width="16" customWidth="1"/>
    <col min="16133" max="16133" width="16.28515625" customWidth="1"/>
    <col min="16134" max="16134" width="14.140625" customWidth="1"/>
    <col min="16135" max="16136" width="14" bestFit="1" customWidth="1"/>
    <col min="16137" max="16137" width="14.140625" customWidth="1"/>
  </cols>
  <sheetData>
    <row r="2" spans="1:8" x14ac:dyDescent="0.2">
      <c r="G2" s="1"/>
      <c r="H2" s="2"/>
    </row>
    <row r="3" spans="1:8" x14ac:dyDescent="0.2">
      <c r="G3" s="1"/>
      <c r="H3" s="2"/>
    </row>
    <row r="4" spans="1:8" ht="20.25" thickBot="1" x14ac:dyDescent="0.35">
      <c r="A4" s="184" t="s">
        <v>0</v>
      </c>
      <c r="B4" s="184"/>
      <c r="C4" s="184"/>
      <c r="G4" s="1"/>
      <c r="H4" s="2"/>
    </row>
    <row r="5" spans="1:8" ht="13.5" thickTop="1" x14ac:dyDescent="0.2">
      <c r="A5" s="1"/>
      <c r="G5" s="1"/>
      <c r="H5" s="2"/>
    </row>
    <row r="6" spans="1:8" x14ac:dyDescent="0.2">
      <c r="A6" s="1"/>
      <c r="G6" s="1"/>
      <c r="H6" s="2"/>
    </row>
    <row r="8" spans="1:8" ht="17.25" thickBot="1" x14ac:dyDescent="0.3">
      <c r="A8" s="183" t="s">
        <v>1</v>
      </c>
      <c r="B8" s="183"/>
      <c r="C8" s="183"/>
      <c r="F8" s="3" t="s">
        <v>2</v>
      </c>
    </row>
    <row r="9" spans="1:8" ht="13.5" thickTop="1" x14ac:dyDescent="0.2"/>
    <row r="10" spans="1:8" x14ac:dyDescent="0.2">
      <c r="B10" s="4" t="s">
        <v>3</v>
      </c>
      <c r="C10" s="4" t="s">
        <v>4</v>
      </c>
      <c r="D10" s="4"/>
      <c r="E10" s="4"/>
    </row>
    <row r="11" spans="1:8" x14ac:dyDescent="0.2">
      <c r="A11" s="1" t="s">
        <v>5</v>
      </c>
      <c r="B11" s="5">
        <f>+'[1]Water Operations'!C9</f>
        <v>60267</v>
      </c>
      <c r="C11" s="5">
        <f>+'[1]Water Operations'!G9</f>
        <v>60267</v>
      </c>
      <c r="D11" s="2"/>
      <c r="E11" s="2"/>
    </row>
    <row r="12" spans="1:8" x14ac:dyDescent="0.2">
      <c r="A12" s="1" t="s">
        <v>6</v>
      </c>
      <c r="B12" s="5">
        <f>+'[1]Water Operations'!C10+'[1]Land Operations'!C10</f>
        <v>762331</v>
      </c>
      <c r="C12" s="5">
        <f>+'[1]Water Operations'!G10+'[1]Land Operations'!G10</f>
        <v>782770</v>
      </c>
      <c r="D12" s="2"/>
      <c r="E12" s="2"/>
      <c r="F12" s="1"/>
    </row>
    <row r="13" spans="1:8" x14ac:dyDescent="0.2">
      <c r="A13" s="1" t="s">
        <v>7</v>
      </c>
      <c r="B13" s="5">
        <f>+'[1]Water Operations'!C38+'[1]Water Operations'!C39+'[1]Water Operations'!C40+'[1]Water Operations'!C41+'[1]Water Operations'!C42+'[1]Water Operations'!C47+'[1]Water Operations'!C48+'[1]Water Operations'!C49+'[1]Water Operations'!C50+'[1]Water Operations'!C51+'[1]Water Operations'!C53+'[1]Water Operations'!C54+'[1]Water Operations'!C55+'[1]Water Operations'!C58+'[1]Water Operations'!C59+'[1]Water Operations'!C61+'[1]Water Operations'!C62+'[1]Water Operations'!C63</f>
        <v>145514.40000000002</v>
      </c>
      <c r="C13" s="5">
        <f>+'[1]Water Operations'!G38+'[1]Water Operations'!G39+'[1]Water Operations'!G40+'[1]Water Operations'!G41+'[1]Water Operations'!G42+'[1]Water Operations'!G45+'[1]Water Operations'!G47+'[1]Water Operations'!G48+'[1]Water Operations'!G49+'[1]Water Operations'!G50+'[1]Water Operations'!G51+'[1]Water Operations'!G53+'[1]Water Operations'!G54+'[1]Water Operations'!G55+'[1]Water Operations'!G57+'[1]Water Operations'!G58+'[1]Water Operations'!G59+'[1]Water Operations'!G60+'[1]Water Operations'!G61+'[1]Water Operations'!G62+'[1]Water Operations'!G63</f>
        <v>147993</v>
      </c>
      <c r="D13" s="2"/>
      <c r="E13" s="2"/>
    </row>
    <row r="14" spans="1:8" x14ac:dyDescent="0.2">
      <c r="A14" s="1" t="s">
        <v>8</v>
      </c>
      <c r="B14" s="5">
        <f>+'[1]Water Operations'!C15+'[1]Water Operations'!C18+'[1]Water Operations'!C19</f>
        <v>15350.8</v>
      </c>
      <c r="C14" s="5">
        <f>+'[1]Water Operations'!G15+'[1]Water Operations'!G18+'[1]Water Operations'!G19</f>
        <v>15603.460000000001</v>
      </c>
      <c r="D14" s="2"/>
      <c r="E14" s="2"/>
      <c r="F14" s="1"/>
    </row>
    <row r="15" spans="1:8" x14ac:dyDescent="0.2">
      <c r="A15" s="1" t="s">
        <v>9</v>
      </c>
      <c r="B15" s="5">
        <f>+'[1]Water Operations'!C12+'[1]Water Operations'!C13+'[1]Water Operations'!C14</f>
        <v>42965</v>
      </c>
      <c r="C15" s="5">
        <f>+'[1]Water Operations'!G12+'[1]Water Operations'!G13+'[1]Water Operations'!G14</f>
        <v>32556.86</v>
      </c>
      <c r="D15" s="2"/>
      <c r="E15" s="2"/>
    </row>
    <row r="16" spans="1:8" x14ac:dyDescent="0.2">
      <c r="A16" s="1" t="s">
        <v>10</v>
      </c>
      <c r="B16" s="5">
        <f>+'[1]Special Projects'!C10</f>
        <v>57947</v>
      </c>
      <c r="C16" s="5">
        <f>+'[1]Special Projects'!G10</f>
        <v>58829.24</v>
      </c>
      <c r="D16" s="2"/>
      <c r="E16" s="2"/>
    </row>
    <row r="17" spans="1:7" x14ac:dyDescent="0.2">
      <c r="A17" s="1" t="s">
        <v>11</v>
      </c>
      <c r="B17" s="5">
        <f>+'[1]Water Operations'!C20+'[1]Water Operations'!C21+'[1]Land Operations'!C14+'[1]Land Operations'!C13+'[1]Land Operations'!C12+'[1]Land Operations'!C11</f>
        <v>46790</v>
      </c>
      <c r="C17" s="5">
        <f>+'[1]Water Operations'!G20+'[1]Water Operations'!G21+'[1]Land Operations'!G12+'[1]Land Operations'!G13+'[1]Land Operations'!G14+'[1]Land Operations'!G11</f>
        <v>42497.679000000004</v>
      </c>
      <c r="D17" s="2"/>
      <c r="F17" s="1"/>
    </row>
    <row r="18" spans="1:7" x14ac:dyDescent="0.2">
      <c r="A18" s="1" t="s">
        <v>12</v>
      </c>
      <c r="B18" s="5"/>
      <c r="C18" s="5"/>
      <c r="D18" s="2"/>
      <c r="F18" s="1"/>
    </row>
    <row r="19" spans="1:7" x14ac:dyDescent="0.2">
      <c r="B19" s="6"/>
      <c r="G19" s="1"/>
    </row>
    <row r="20" spans="1:7" x14ac:dyDescent="0.2">
      <c r="A20" s="4" t="s">
        <v>13</v>
      </c>
      <c r="B20" s="6"/>
      <c r="F20" s="7"/>
    </row>
    <row r="21" spans="1:7" x14ac:dyDescent="0.2">
      <c r="A21" s="1" t="s">
        <v>14</v>
      </c>
      <c r="B21" s="5">
        <f>+'[1]capital '!C11+'[1]capital '!C12+'[1]capital '!C13</f>
        <v>91018</v>
      </c>
      <c r="C21" s="5">
        <f>+'[1]capital '!F11+'[1]capital '!F12+'[1]capital '!F13</f>
        <v>88189.83</v>
      </c>
      <c r="D21" s="2"/>
      <c r="E21" s="2"/>
      <c r="G21" s="1"/>
    </row>
    <row r="22" spans="1:7" x14ac:dyDescent="0.2">
      <c r="A22" s="1" t="s">
        <v>12</v>
      </c>
      <c r="B22" s="5">
        <f>+'[1]capital '!C14+'[1]capital '!C18</f>
        <v>16500</v>
      </c>
      <c r="C22" s="5">
        <f>+'[1]capital '!F18</f>
        <v>83300</v>
      </c>
      <c r="D22" s="2"/>
      <c r="E22" s="2"/>
      <c r="F22" s="7"/>
      <c r="G22" s="1"/>
    </row>
    <row r="23" spans="1:7" x14ac:dyDescent="0.2">
      <c r="A23" s="1" t="s">
        <v>15</v>
      </c>
      <c r="B23" s="5">
        <f>+'[1]capital '!C15+'[1]capital '!C16+'[1]capital '!C17</f>
        <v>9810</v>
      </c>
      <c r="C23" s="5">
        <f>+'[1]capital '!F15+'[1]capital '!F17+'[1]capital '!F16</f>
        <v>83300</v>
      </c>
      <c r="D23" s="2"/>
      <c r="E23" s="2"/>
      <c r="F23" s="7"/>
      <c r="G23" s="1"/>
    </row>
    <row r="24" spans="1:7" x14ac:dyDescent="0.2">
      <c r="A24" s="1"/>
      <c r="B24" s="5"/>
      <c r="C24" s="5"/>
      <c r="D24" s="2"/>
      <c r="E24" s="2"/>
      <c r="F24" s="7"/>
      <c r="G24" s="1"/>
    </row>
    <row r="25" spans="1:7" x14ac:dyDescent="0.2">
      <c r="A25" s="8" t="s">
        <v>16</v>
      </c>
      <c r="B25" s="9">
        <f>SUM(B11:B24)</f>
        <v>1248493.2000000002</v>
      </c>
      <c r="C25" s="9">
        <f>SUM(C11:C24)</f>
        <v>1395307.0690000001</v>
      </c>
      <c r="D25" s="10"/>
      <c r="E25" s="10"/>
      <c r="F25" s="7"/>
      <c r="G25" s="1"/>
    </row>
    <row r="27" spans="1:7" ht="17.25" thickBot="1" x14ac:dyDescent="0.3">
      <c r="A27" s="183" t="s">
        <v>17</v>
      </c>
      <c r="B27" s="183"/>
      <c r="C27" s="183"/>
      <c r="G27" s="2"/>
    </row>
    <row r="28" spans="1:7" ht="13.5" thickTop="1" x14ac:dyDescent="0.2">
      <c r="G28" s="6"/>
    </row>
    <row r="29" spans="1:7" x14ac:dyDescent="0.2">
      <c r="A29" s="1"/>
      <c r="B29" s="11" t="s">
        <v>3</v>
      </c>
      <c r="C29" s="11" t="s">
        <v>4</v>
      </c>
      <c r="D29" s="11"/>
      <c r="E29" s="11"/>
    </row>
    <row r="30" spans="1:7" x14ac:dyDescent="0.2">
      <c r="A30" s="4" t="s">
        <v>18</v>
      </c>
      <c r="B30" s="2"/>
      <c r="C30" s="2"/>
      <c r="D30" s="2"/>
      <c r="E30" s="2"/>
    </row>
    <row r="31" spans="1:7" x14ac:dyDescent="0.2">
      <c r="A31" s="12" t="s">
        <v>19</v>
      </c>
      <c r="B31" s="5"/>
      <c r="C31" s="5"/>
      <c r="D31" s="2"/>
      <c r="E31" s="2"/>
    </row>
    <row r="32" spans="1:7" x14ac:dyDescent="0.2">
      <c r="A32" s="13" t="s">
        <v>20</v>
      </c>
      <c r="B32" s="5">
        <f>+'[1]Water Operations'!C83+'[1]Water Operations'!C84+'[1]Water Operations'!C85+'[1]Water Operations'!C86+'[1]Water Operations'!C87+'[1]Water Operations'!C88+'[1]Water Operations'!C89+'[1]Water Operations'!C90+'[1]Water Operations'!C91+'[1]Water Operations'!C92+'[1]Water Operations'!C93+'[1]Water Operations'!C94+'[1]Water Operations'!C95+'[1]Water Operations'!C96+'[1]Water Operations'!C97+'[1]Water Operations'!C98+'[1]Water Operations'!C99+'[1]Water Operations'!C100+'[1]Water Operations'!C101+'[1]Water Operations'!C102+'[1]Water Operations'!C103+'[1]Water Operations'!C104+'[1]Water Operations'!C105+'[1]Water Operations'!C106+'[1]Water Operations'!C107+'[1]Water Operations'!C108+'[1]Water Operations'!C109+'[1]Water Operations'!C138+'[1]Water Operations'!C139+'[1]Water Operations'!C140+'[1]Water Operations'!C141+'[1]Water Operations'!C142+'[1]Water Operations'!C143+'[1]Water Operations'!C144</f>
        <v>526676.47</v>
      </c>
      <c r="C32" s="5">
        <f>+'[1]Water Operations'!K88</f>
        <v>530283.94000000006</v>
      </c>
      <c r="D32" s="2"/>
      <c r="E32" s="2"/>
      <c r="F32" s="1"/>
    </row>
    <row r="33" spans="1:14" x14ac:dyDescent="0.2">
      <c r="A33" s="13" t="s">
        <v>21</v>
      </c>
      <c r="B33" s="2">
        <f>+'[1]Water Operations'!C118+'[1]Water Operations'!C120+'[1]Water Operations'!C121+'[1]Water Operations'!C127+'[1]Water Operations'!C136+'[1]Water Operations'!C145+'[1]Water Operations'!C147+'[1]Water Operations'!C148+'[1]Water Operations'!C149+'[1]Water Operations'!C150+'[1]Water Operations'!C151+'[1]Water Operations'!C152+'[1]Water Operations'!C153</f>
        <v>69235.709999999992</v>
      </c>
      <c r="C33" s="5">
        <f>+'[1]Water Operations'!K89</f>
        <v>66726.135699999999</v>
      </c>
      <c r="D33" s="2"/>
      <c r="E33" s="2"/>
      <c r="F33" s="14"/>
    </row>
    <row r="34" spans="1:14" x14ac:dyDescent="0.2">
      <c r="A34" s="1"/>
      <c r="B34" s="5"/>
      <c r="C34" s="5"/>
      <c r="D34" s="2"/>
      <c r="E34" s="2"/>
    </row>
    <row r="35" spans="1:14" x14ac:dyDescent="0.2">
      <c r="A35" s="4" t="s">
        <v>22</v>
      </c>
      <c r="B35" s="15"/>
      <c r="C35" s="15"/>
      <c r="D35" s="16"/>
      <c r="E35" s="16"/>
      <c r="I35" s="1"/>
      <c r="M35" s="1"/>
    </row>
    <row r="36" spans="1:14" x14ac:dyDescent="0.2">
      <c r="A36" s="17" t="s">
        <v>23</v>
      </c>
      <c r="B36" s="15"/>
      <c r="C36" s="15"/>
      <c r="D36" s="16"/>
      <c r="E36" s="16"/>
      <c r="F36" s="1"/>
      <c r="J36" s="1"/>
    </row>
    <row r="37" spans="1:14" x14ac:dyDescent="0.2">
      <c r="A37" s="13" t="s">
        <v>20</v>
      </c>
      <c r="B37" s="15">
        <v>4698</v>
      </c>
      <c r="C37" s="15">
        <v>4840.68</v>
      </c>
      <c r="D37" s="16"/>
      <c r="E37" s="16"/>
      <c r="F37" s="1"/>
      <c r="J37" s="1"/>
    </row>
    <row r="38" spans="1:14" x14ac:dyDescent="0.2">
      <c r="A38" s="13" t="s">
        <v>21</v>
      </c>
      <c r="B38" s="15">
        <v>500</v>
      </c>
      <c r="C38" s="15">
        <v>500</v>
      </c>
      <c r="D38" s="16"/>
      <c r="E38" s="16"/>
      <c r="F38" s="1"/>
      <c r="J38" s="1"/>
    </row>
    <row r="39" spans="1:14" x14ac:dyDescent="0.2">
      <c r="B39" s="5"/>
      <c r="C39" s="5"/>
      <c r="D39" s="2"/>
      <c r="E39" s="2"/>
      <c r="J39" s="1"/>
    </row>
    <row r="40" spans="1:14" x14ac:dyDescent="0.2">
      <c r="A40" s="4" t="s">
        <v>24</v>
      </c>
      <c r="B40" s="5"/>
      <c r="C40" s="5"/>
      <c r="D40" s="2"/>
      <c r="E40" s="2"/>
      <c r="J40" s="1"/>
    </row>
    <row r="41" spans="1:14" x14ac:dyDescent="0.2">
      <c r="A41" s="1" t="s">
        <v>20</v>
      </c>
      <c r="B41" s="5">
        <f>+'[1]Special Projects'!C30+'[1]Special Projects'!C31+'[1]Special Projects'!C32+'[1]Special Projects'!C33+'[1]Special Projects'!C34+'[1]Special Projects'!C35+'[1]Special Projects'!C36</f>
        <v>49691.12</v>
      </c>
      <c r="C41" s="5">
        <f>+'[1]Special Projects'!G30+'[1]Special Projects'!G31+'[1]Special Projects'!G32+'[1]Special Projects'!G33+'[1]Special Projects'!G34+'[1]Special Projects'!G35+'[1]Special Projects'!G36</f>
        <v>48151.643199999991</v>
      </c>
      <c r="D41" s="2"/>
      <c r="E41" s="2"/>
      <c r="J41" s="1"/>
      <c r="N41" s="1"/>
    </row>
    <row r="42" spans="1:14" x14ac:dyDescent="0.2">
      <c r="A42" s="1" t="s">
        <v>21</v>
      </c>
      <c r="B42" s="5">
        <f>+'[1]Special Projects'!C28</f>
        <v>8256</v>
      </c>
      <c r="C42" s="5">
        <f>+'[1]Special Projects'!G28</f>
        <v>10678</v>
      </c>
      <c r="D42" s="2"/>
      <c r="E42" s="2"/>
    </row>
    <row r="43" spans="1:14" x14ac:dyDescent="0.2">
      <c r="B43" s="5"/>
      <c r="C43" s="5"/>
      <c r="D43" s="2"/>
      <c r="E43" s="2"/>
    </row>
    <row r="44" spans="1:14" x14ac:dyDescent="0.2">
      <c r="A44" s="4" t="s">
        <v>25</v>
      </c>
      <c r="B44" s="5"/>
      <c r="C44" s="5"/>
      <c r="D44" s="2"/>
      <c r="E44" s="2"/>
    </row>
    <row r="45" spans="1:14" x14ac:dyDescent="0.2">
      <c r="A45" s="12" t="s">
        <v>26</v>
      </c>
      <c r="B45" s="5"/>
      <c r="C45" s="5"/>
      <c r="D45" s="2"/>
      <c r="E45" s="2"/>
    </row>
    <row r="46" spans="1:14" x14ac:dyDescent="0.2">
      <c r="A46" s="13" t="s">
        <v>20</v>
      </c>
      <c r="B46" s="5">
        <f>+'[1]Water Operations'!C129+'[1]Water Operations'!C130+'[1]Water Operations'!C131+'[1]Water Operations'!C132+'[1]Water Operations'!C133</f>
        <v>3888.9</v>
      </c>
      <c r="C46" s="5">
        <f>+'[1]Water Operations'!G129+'[1]Water Operations'!G131+'[1]Water Operations'!G130+'[1]Water Operations'!G132+'[1]Water Operations'!G133</f>
        <v>3966.6779999999999</v>
      </c>
      <c r="D46" s="2"/>
      <c r="E46" s="2"/>
    </row>
    <row r="47" spans="1:14" x14ac:dyDescent="0.2">
      <c r="A47" s="13" t="s">
        <v>21</v>
      </c>
      <c r="B47" s="5">
        <f>+'[1]Water Operations'!C134+'[1]Land Operations'!C20+'[1]Land Operations'!C21+'[1]Land Operations'!C22+'[1]Land Operations'!C23+'[1]Land Operations'!C24</f>
        <v>19123.57</v>
      </c>
      <c r="C47" s="5">
        <f>+'[1]Water Operations'!G134+'[1]Land Operations'!G20+'[1]Land Operations'!G21+'[1]Land Operations'!G22+'[1]Land Operations'!G23+'[1]Land Operations'!G24</f>
        <v>22207.248599999999</v>
      </c>
      <c r="D47" s="2"/>
      <c r="E47" s="2"/>
      <c r="F47" s="1"/>
    </row>
    <row r="48" spans="1:14" x14ac:dyDescent="0.2">
      <c r="B48" s="5"/>
      <c r="C48" s="5"/>
      <c r="D48" s="2"/>
      <c r="E48" s="2"/>
    </row>
    <row r="49" spans="1:8" x14ac:dyDescent="0.2">
      <c r="A49" s="4" t="s">
        <v>27</v>
      </c>
      <c r="B49" s="5"/>
      <c r="C49" s="5"/>
      <c r="D49" s="2"/>
      <c r="E49" s="2"/>
    </row>
    <row r="50" spans="1:8" x14ac:dyDescent="0.2">
      <c r="A50" s="12" t="s">
        <v>28</v>
      </c>
      <c r="B50" s="5"/>
      <c r="C50" s="5"/>
      <c r="D50" s="2"/>
      <c r="E50" s="2"/>
      <c r="F50" s="1"/>
      <c r="G50" s="7"/>
      <c r="H50" s="7"/>
    </row>
    <row r="51" spans="1:8" x14ac:dyDescent="0.2">
      <c r="A51" s="13" t="s">
        <v>20</v>
      </c>
      <c r="B51" s="5">
        <v>281007</v>
      </c>
      <c r="C51" s="15">
        <f>+H50</f>
        <v>0</v>
      </c>
      <c r="D51" s="2"/>
      <c r="E51" s="2"/>
      <c r="F51" s="1"/>
      <c r="H51" s="7"/>
    </row>
    <row r="52" spans="1:8" x14ac:dyDescent="0.2">
      <c r="A52" s="13" t="s">
        <v>21</v>
      </c>
      <c r="B52" s="5">
        <v>168088</v>
      </c>
      <c r="C52" s="15">
        <f>+'[1]Water Operations'!K106-500</f>
        <v>165707.81</v>
      </c>
      <c r="D52" s="2"/>
      <c r="E52" s="2"/>
      <c r="F52" s="1"/>
    </row>
    <row r="53" spans="1:8" x14ac:dyDescent="0.2">
      <c r="A53" s="12"/>
      <c r="B53" s="5"/>
      <c r="C53" s="5"/>
      <c r="D53" s="2"/>
      <c r="E53" s="2"/>
      <c r="F53" s="1"/>
      <c r="G53" s="7"/>
      <c r="H53" s="7"/>
    </row>
    <row r="54" spans="1:8" x14ac:dyDescent="0.2">
      <c r="A54" s="4" t="s">
        <v>13</v>
      </c>
      <c r="B54" s="5"/>
      <c r="C54" s="5"/>
      <c r="D54" s="2"/>
      <c r="E54" s="2"/>
      <c r="F54" s="1"/>
      <c r="G54" s="7"/>
      <c r="H54" s="7"/>
    </row>
    <row r="55" spans="1:8" x14ac:dyDescent="0.2">
      <c r="A55" s="1" t="s">
        <v>29</v>
      </c>
      <c r="B55" s="5">
        <f>+'[1]capital '!C28+'[1]capital '!C32</f>
        <v>18500</v>
      </c>
      <c r="C55" s="5">
        <f>+'[1]capital '!F32+'[1]capital '!F28</f>
        <v>7500</v>
      </c>
      <c r="D55" s="2"/>
      <c r="E55" s="2"/>
      <c r="F55" s="1"/>
      <c r="G55" s="7"/>
      <c r="H55" s="7"/>
    </row>
    <row r="56" spans="1:8" x14ac:dyDescent="0.2">
      <c r="A56" s="1" t="s">
        <v>30</v>
      </c>
      <c r="B56" s="5">
        <f>+'[1]capital '!C26+'[1]capital '!C27</f>
        <v>73708</v>
      </c>
      <c r="C56" s="5">
        <f>+'[1]capital '!F26+'[1]capital '!F27</f>
        <v>80689.83</v>
      </c>
      <c r="D56" s="2"/>
      <c r="E56" s="2"/>
      <c r="F56" s="1"/>
      <c r="G56" s="7"/>
      <c r="H56" s="7"/>
    </row>
    <row r="57" spans="1:8" x14ac:dyDescent="0.2">
      <c r="A57" s="1" t="s">
        <v>31</v>
      </c>
      <c r="B57" s="5">
        <f>+'[1]capital '!C31+'[1]capital '!C25</f>
        <v>25120</v>
      </c>
      <c r="C57" s="5">
        <f>+'[1]capital '!F30+'[1]capital '!F29+'[1]capital '!F25</f>
        <v>166600</v>
      </c>
      <c r="D57" s="2"/>
      <c r="E57" s="2"/>
      <c r="F57" s="1"/>
      <c r="G57" s="7"/>
      <c r="H57" s="7"/>
    </row>
    <row r="58" spans="1:8" x14ac:dyDescent="0.2">
      <c r="A58" s="1"/>
      <c r="B58" s="5"/>
      <c r="C58" s="2"/>
      <c r="D58" s="2"/>
      <c r="E58" s="2"/>
      <c r="F58" s="1"/>
      <c r="G58" s="7"/>
      <c r="H58" s="7"/>
    </row>
    <row r="59" spans="1:8" x14ac:dyDescent="0.2">
      <c r="A59" s="4"/>
      <c r="B59" s="5"/>
      <c r="C59" s="2"/>
      <c r="D59" s="2"/>
      <c r="E59" s="2"/>
    </row>
    <row r="60" spans="1:8" x14ac:dyDescent="0.2">
      <c r="A60" s="8" t="s">
        <v>32</v>
      </c>
      <c r="B60" s="18">
        <f>SUM(B32:B59)</f>
        <v>1248492.77</v>
      </c>
      <c r="C60" s="9">
        <f>SUM(C32:C59)</f>
        <v>1107851.9654999999</v>
      </c>
      <c r="D60" s="10"/>
      <c r="E60" s="10"/>
    </row>
    <row r="63" spans="1:8" ht="17.25" thickBot="1" x14ac:dyDescent="0.3">
      <c r="A63" s="183" t="s">
        <v>33</v>
      </c>
      <c r="B63" s="183"/>
      <c r="C63" s="183"/>
    </row>
    <row r="64" spans="1:8" ht="13.5" thickTop="1" x14ac:dyDescent="0.2">
      <c r="C64" s="2"/>
      <c r="D64" s="2"/>
      <c r="E64" s="2"/>
    </row>
    <row r="65" spans="1:6" x14ac:dyDescent="0.2">
      <c r="A65" s="4" t="s">
        <v>34</v>
      </c>
      <c r="B65" s="19" t="s">
        <v>3</v>
      </c>
      <c r="C65" s="19" t="s">
        <v>4</v>
      </c>
      <c r="D65" s="19"/>
      <c r="E65" s="19"/>
    </row>
    <row r="66" spans="1:6" x14ac:dyDescent="0.2">
      <c r="A66" s="13" t="s">
        <v>35</v>
      </c>
      <c r="B66" s="5">
        <f>+'[1]Special Projects'!C13</f>
        <v>9110</v>
      </c>
      <c r="C66" s="5">
        <f>+'[1]Special Projects'!G24</f>
        <v>9110</v>
      </c>
      <c r="D66" s="2"/>
      <c r="E66" s="2"/>
    </row>
    <row r="67" spans="1:6" x14ac:dyDescent="0.2">
      <c r="A67" s="13" t="s">
        <v>21</v>
      </c>
      <c r="B67" s="5">
        <v>0</v>
      </c>
      <c r="C67" s="5">
        <v>0</v>
      </c>
      <c r="D67" s="2"/>
      <c r="E67" s="2"/>
    </row>
    <row r="68" spans="1:6" x14ac:dyDescent="0.2">
      <c r="A68" s="8" t="s">
        <v>36</v>
      </c>
      <c r="B68" s="18">
        <f>+B67+B66</f>
        <v>9110</v>
      </c>
      <c r="C68" s="18">
        <f>SUM(C66:C67)</f>
        <v>9110</v>
      </c>
      <c r="D68" s="20"/>
      <c r="E68" s="20"/>
    </row>
    <row r="69" spans="1:6" x14ac:dyDescent="0.2">
      <c r="B69" s="2"/>
      <c r="C69" s="2"/>
      <c r="D69" s="2"/>
      <c r="E69" s="2"/>
    </row>
    <row r="70" spans="1:6" ht="17.25" thickBot="1" x14ac:dyDescent="0.3">
      <c r="A70" s="183" t="s">
        <v>37</v>
      </c>
      <c r="B70" s="183"/>
      <c r="C70" s="183"/>
    </row>
    <row r="71" spans="1:6" ht="13.5" thickTop="1" x14ac:dyDescent="0.2">
      <c r="C71" s="2"/>
      <c r="D71" s="2"/>
      <c r="E71" s="2"/>
      <c r="F71" s="6"/>
    </row>
    <row r="72" spans="1:6" x14ac:dyDescent="0.2">
      <c r="A72" s="4" t="s">
        <v>34</v>
      </c>
      <c r="B72" s="2"/>
      <c r="C72" s="2"/>
      <c r="D72" s="2"/>
      <c r="E72" s="2"/>
      <c r="F72" s="6"/>
    </row>
    <row r="73" spans="1:6" x14ac:dyDescent="0.2">
      <c r="A73" s="13" t="s">
        <v>20</v>
      </c>
      <c r="B73" s="5">
        <f>+'[1]Special Projects'!C24</f>
        <v>9110</v>
      </c>
      <c r="C73" s="5">
        <f>+'[1]Special Projects'!G24</f>
        <v>9110</v>
      </c>
      <c r="D73" s="2"/>
      <c r="E73" s="2"/>
    </row>
    <row r="74" spans="1:6" x14ac:dyDescent="0.2">
      <c r="A74" s="13" t="s">
        <v>21</v>
      </c>
      <c r="B74" s="5">
        <v>0</v>
      </c>
      <c r="C74" s="5">
        <v>0</v>
      </c>
      <c r="D74" s="2"/>
      <c r="E74" s="2"/>
    </row>
    <row r="75" spans="1:6" x14ac:dyDescent="0.2">
      <c r="A75" s="8" t="s">
        <v>38</v>
      </c>
      <c r="B75" s="18">
        <f>+B74+B73</f>
        <v>9110</v>
      </c>
      <c r="C75" s="18">
        <f>SUM(C73:C74)</f>
        <v>9110</v>
      </c>
      <c r="D75" s="20"/>
      <c r="E75" s="20"/>
    </row>
    <row r="76" spans="1:6" x14ac:dyDescent="0.2">
      <c r="A76" s="4"/>
      <c r="B76" s="21"/>
      <c r="C76" s="21"/>
      <c r="D76" s="20"/>
      <c r="E76" s="20"/>
    </row>
    <row r="77" spans="1:6" x14ac:dyDescent="0.2">
      <c r="A77" s="4"/>
      <c r="B77" s="21"/>
      <c r="C77" s="21"/>
      <c r="D77" s="20"/>
      <c r="E77" s="20"/>
    </row>
    <row r="78" spans="1:6" x14ac:dyDescent="0.2">
      <c r="A78" s="4"/>
      <c r="B78" s="21"/>
      <c r="C78" s="21"/>
      <c r="D78" s="20"/>
      <c r="E78" s="20"/>
    </row>
    <row r="79" spans="1:6" ht="13.5" thickBot="1" x14ac:dyDescent="0.25">
      <c r="A79" s="22"/>
      <c r="B79" s="23"/>
      <c r="C79" s="24"/>
      <c r="D79" s="20"/>
      <c r="E79" s="20"/>
    </row>
    <row r="80" spans="1:6" x14ac:dyDescent="0.2">
      <c r="A80" s="4"/>
      <c r="B80" s="20"/>
      <c r="C80" s="20"/>
      <c r="D80" s="20"/>
      <c r="E80" s="20"/>
    </row>
    <row r="81" spans="1:9" x14ac:dyDescent="0.2">
      <c r="A81" s="4"/>
      <c r="B81" s="20"/>
      <c r="C81" s="20"/>
      <c r="D81" s="20"/>
      <c r="E81" s="20"/>
    </row>
    <row r="82" spans="1:9" ht="17.25" thickBot="1" x14ac:dyDescent="0.3">
      <c r="A82" s="183" t="s">
        <v>39</v>
      </c>
      <c r="B82" s="183"/>
      <c r="C82" s="183"/>
    </row>
    <row r="83" spans="1:9" ht="13.5" thickTop="1" x14ac:dyDescent="0.2">
      <c r="A83" s="4"/>
      <c r="C83" s="2"/>
      <c r="D83" s="2"/>
      <c r="E83" s="2"/>
    </row>
    <row r="84" spans="1:9" x14ac:dyDescent="0.2">
      <c r="A84" s="4" t="s">
        <v>40</v>
      </c>
      <c r="B84" s="19" t="s">
        <v>3</v>
      </c>
      <c r="C84" s="19" t="s">
        <v>4</v>
      </c>
      <c r="D84" s="19"/>
      <c r="E84" s="19"/>
    </row>
    <row r="85" spans="1:9" x14ac:dyDescent="0.2">
      <c r="A85" s="13" t="s">
        <v>41</v>
      </c>
      <c r="B85" s="5">
        <f>+'[1]Special Projects'!C11</f>
        <v>13930</v>
      </c>
      <c r="C85" s="5">
        <f>+'[1]Special Projects'!G11</f>
        <v>14283.92</v>
      </c>
      <c r="D85" s="2"/>
      <c r="E85" s="2"/>
    </row>
    <row r="86" spans="1:9" x14ac:dyDescent="0.2">
      <c r="A86" s="13" t="s">
        <v>42</v>
      </c>
      <c r="B86" s="5">
        <f>+'[1]Special Projects'!C12</f>
        <v>0</v>
      </c>
      <c r="C86" s="5">
        <v>0</v>
      </c>
      <c r="D86" s="2"/>
      <c r="E86" s="2"/>
    </row>
    <row r="87" spans="1:9" x14ac:dyDescent="0.2">
      <c r="A87" s="8" t="s">
        <v>43</v>
      </c>
      <c r="B87" s="9">
        <f>SUM(B85:B86)</f>
        <v>13930</v>
      </c>
      <c r="C87" s="18">
        <f>SUM(C85:C86)</f>
        <v>14283.92</v>
      </c>
      <c r="D87" s="20"/>
      <c r="E87" s="20"/>
    </row>
    <row r="88" spans="1:9" x14ac:dyDescent="0.2">
      <c r="A88" s="4"/>
      <c r="C88" s="2"/>
      <c r="D88" s="2"/>
      <c r="E88" s="2"/>
    </row>
    <row r="89" spans="1:9" ht="17.25" thickBot="1" x14ac:dyDescent="0.3">
      <c r="A89" s="183" t="s">
        <v>44</v>
      </c>
      <c r="B89" s="183"/>
      <c r="C89" s="183"/>
    </row>
    <row r="90" spans="1:9" ht="13.5" thickTop="1" x14ac:dyDescent="0.2"/>
    <row r="91" spans="1:9" x14ac:dyDescent="0.2">
      <c r="A91" s="4" t="s">
        <v>40</v>
      </c>
      <c r="B91" s="2"/>
      <c r="C91" s="2"/>
      <c r="D91" s="2"/>
      <c r="E91" s="2"/>
      <c r="H91" s="25"/>
      <c r="I91" s="2"/>
    </row>
    <row r="92" spans="1:9" x14ac:dyDescent="0.2">
      <c r="A92" s="13" t="s">
        <v>20</v>
      </c>
      <c r="B92" s="5">
        <f>+'[1]Special Projects'!C37+'[1]Special Projects'!C38+'[1]Special Projects'!C39+'[1]Special Projects'!C40+'[1]Special Projects'!C41</f>
        <v>10804.519999999999</v>
      </c>
      <c r="C92" s="5">
        <f>+'[1]Special Projects'!G37+'[1]Special Projects'!G38+'[1]Special Projects'!G39+'[1]Special Projects'!G40+'[1]Special Projects'!G41</f>
        <v>11092.928</v>
      </c>
      <c r="D92" s="2"/>
      <c r="E92" s="2"/>
      <c r="G92" s="1"/>
      <c r="H92" s="20"/>
      <c r="I92" s="20"/>
    </row>
    <row r="93" spans="1:9" x14ac:dyDescent="0.2">
      <c r="A93" s="13" t="s">
        <v>21</v>
      </c>
      <c r="B93" s="5">
        <f>+'[1]Special Projects'!C42</f>
        <v>3125</v>
      </c>
      <c r="C93" s="5">
        <f>+'[1]Special Projects'!G42</f>
        <v>3191</v>
      </c>
      <c r="D93" s="25"/>
      <c r="E93" s="2"/>
      <c r="F93" s="7"/>
      <c r="G93" s="7"/>
      <c r="H93" s="1"/>
      <c r="I93" s="7"/>
    </row>
    <row r="94" spans="1:9" x14ac:dyDescent="0.2">
      <c r="A94" s="8" t="s">
        <v>45</v>
      </c>
      <c r="B94" s="18">
        <f>+B93+B92</f>
        <v>13929.519999999999</v>
      </c>
      <c r="C94" s="18">
        <f>SUM(C92:C93)</f>
        <v>14283.928</v>
      </c>
      <c r="D94" s="20"/>
      <c r="E94" s="20"/>
      <c r="F94" s="2"/>
      <c r="G94" s="7"/>
    </row>
    <row r="95" spans="1:9" x14ac:dyDescent="0.2">
      <c r="B95" s="2"/>
      <c r="D95" s="1"/>
      <c r="E95" s="7"/>
      <c r="F95" s="7"/>
      <c r="G95" s="7"/>
    </row>
    <row r="96" spans="1:9" ht="13.5" thickBot="1" x14ac:dyDescent="0.25">
      <c r="B96" s="2"/>
      <c r="F96" s="7"/>
    </row>
    <row r="97" spans="1:7" x14ac:dyDescent="0.2">
      <c r="A97" s="26" t="s">
        <v>46</v>
      </c>
      <c r="B97" s="27" t="s">
        <v>3</v>
      </c>
      <c r="C97" s="28" t="s">
        <v>4</v>
      </c>
      <c r="D97" s="28" t="s">
        <v>47</v>
      </c>
      <c r="E97" s="29" t="s">
        <v>48</v>
      </c>
      <c r="F97" s="7"/>
    </row>
    <row r="98" spans="1:7" x14ac:dyDescent="0.2">
      <c r="A98" s="30" t="s">
        <v>49</v>
      </c>
      <c r="B98" s="31">
        <f>+B94+B68+B60</f>
        <v>1271532.29</v>
      </c>
      <c r="C98" s="32">
        <f>+C94+C68+C60</f>
        <v>1131245.8935</v>
      </c>
      <c r="D98" s="33"/>
      <c r="E98" s="34"/>
      <c r="F98" s="35"/>
    </row>
    <row r="99" spans="1:7" x14ac:dyDescent="0.2">
      <c r="A99" s="30" t="s">
        <v>6</v>
      </c>
      <c r="B99" s="6">
        <f>+B12</f>
        <v>762331</v>
      </c>
      <c r="C99" s="32">
        <f>+C12</f>
        <v>782770</v>
      </c>
      <c r="D99" s="32">
        <f>+C99-B99</f>
        <v>20439</v>
      </c>
      <c r="E99" s="36">
        <f>+D99/B99</f>
        <v>2.6811188315836558E-2</v>
      </c>
      <c r="F99" s="7"/>
      <c r="G99" s="37"/>
    </row>
    <row r="100" spans="1:7" x14ac:dyDescent="0.2">
      <c r="A100" s="30" t="s">
        <v>14</v>
      </c>
      <c r="B100" s="38">
        <f>+B21</f>
        <v>91018</v>
      </c>
      <c r="C100" s="39">
        <f>+C21</f>
        <v>88189.83</v>
      </c>
      <c r="D100" s="32">
        <f>+C100-B100</f>
        <v>-2828.1699999999983</v>
      </c>
      <c r="E100" s="36">
        <f>+D100/B100</f>
        <v>-3.1072644971324333E-2</v>
      </c>
      <c r="F100" s="7"/>
      <c r="G100" s="37"/>
    </row>
    <row r="101" spans="1:7" ht="15" x14ac:dyDescent="0.35">
      <c r="A101" s="30" t="s">
        <v>50</v>
      </c>
      <c r="B101" s="40">
        <f>+B85</f>
        <v>13930</v>
      </c>
      <c r="C101" s="41">
        <f>+C85</f>
        <v>14283.92</v>
      </c>
      <c r="D101" s="32">
        <f>+C101-B101</f>
        <v>353.92000000000007</v>
      </c>
      <c r="E101" s="36"/>
      <c r="F101" s="7"/>
      <c r="G101" s="37"/>
    </row>
    <row r="102" spans="1:7" ht="19.5" customHeight="1" thickBot="1" x14ac:dyDescent="0.4">
      <c r="A102" s="42" t="s">
        <v>51</v>
      </c>
      <c r="B102" s="43">
        <f>SUM(B99:B101)</f>
        <v>867279</v>
      </c>
      <c r="C102" s="44">
        <f>SUM(C99:C101)</f>
        <v>885243.75</v>
      </c>
      <c r="D102" s="45">
        <f>+C102-B102</f>
        <v>17964.75</v>
      </c>
      <c r="E102" s="46">
        <f>+D102/B102</f>
        <v>2.0713922509365497E-2</v>
      </c>
      <c r="F102" s="7"/>
      <c r="G102" s="37"/>
    </row>
    <row r="103" spans="1:7" x14ac:dyDescent="0.2">
      <c r="A103" s="1"/>
      <c r="B103" s="7"/>
      <c r="C103" s="2"/>
      <c r="D103" s="2"/>
      <c r="E103" s="2"/>
    </row>
    <row r="104" spans="1:7" x14ac:dyDescent="0.2">
      <c r="A104" s="47"/>
      <c r="C104" s="47"/>
      <c r="D104" s="47"/>
      <c r="E104" s="47"/>
    </row>
    <row r="105" spans="1:7" x14ac:dyDescent="0.2">
      <c r="A105" s="47"/>
      <c r="B105" s="1"/>
      <c r="C105" s="7"/>
      <c r="D105" s="7"/>
      <c r="E105" s="7"/>
    </row>
    <row r="106" spans="1:7" x14ac:dyDescent="0.2">
      <c r="B106" s="6"/>
      <c r="C106" s="32"/>
    </row>
    <row r="108" spans="1:7" x14ac:dyDescent="0.2">
      <c r="C108" s="48"/>
    </row>
    <row r="109" spans="1:7" x14ac:dyDescent="0.2">
      <c r="A109" s="4"/>
    </row>
    <row r="110" spans="1:7" x14ac:dyDescent="0.2">
      <c r="A110" s="1"/>
    </row>
    <row r="111" spans="1:7" x14ac:dyDescent="0.2">
      <c r="A111" s="1"/>
    </row>
    <row r="112" spans="1:7" x14ac:dyDescent="0.2">
      <c r="A112" s="1"/>
    </row>
    <row r="113" spans="1:1" x14ac:dyDescent="0.2">
      <c r="A113" s="1"/>
    </row>
    <row r="114" spans="1:1" x14ac:dyDescent="0.2">
      <c r="A114" s="1"/>
    </row>
  </sheetData>
  <mergeCells count="7">
    <mergeCell ref="A89:C89"/>
    <mergeCell ref="A4:C4"/>
    <mergeCell ref="A8:C8"/>
    <mergeCell ref="A27:C27"/>
    <mergeCell ref="A63:C63"/>
    <mergeCell ref="A70:C70"/>
    <mergeCell ref="A82:C82"/>
  </mergeCells>
  <pageMargins left="0.7" right="0.7" top="0.75" bottom="0.75" header="0.3" footer="0.3"/>
  <pageSetup scale="80" orientation="portrait" r:id="rId1"/>
  <rowBreaks count="1" manualBreakCount="1">
    <brk id="6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E328-8614-4409-BB34-06D94D26B31A}">
  <dimension ref="A1:M51"/>
  <sheetViews>
    <sheetView zoomScale="90" zoomScaleNormal="90" workbookViewId="0">
      <selection activeCell="A41" sqref="A41"/>
    </sheetView>
  </sheetViews>
  <sheetFormatPr defaultRowHeight="12.75" x14ac:dyDescent="0.2"/>
  <cols>
    <col min="1" max="1" width="21.28515625" style="51" customWidth="1"/>
    <col min="2" max="2" width="33.42578125" style="51" customWidth="1"/>
    <col min="3" max="3" width="15" style="51" bestFit="1" customWidth="1"/>
    <col min="4" max="4" width="14.140625" style="51" customWidth="1"/>
    <col min="5" max="5" width="14" style="51" bestFit="1" customWidth="1"/>
    <col min="6" max="6" width="12.28515625" style="51" hidden="1" customWidth="1"/>
    <col min="7" max="8" width="12.7109375" style="51" customWidth="1"/>
    <col min="9" max="9" width="14" style="51" bestFit="1" customWidth="1"/>
    <col min="10" max="10" width="12.28515625" style="51" bestFit="1" customWidth="1"/>
    <col min="11" max="11" width="11" style="51" bestFit="1" customWidth="1"/>
    <col min="12" max="12" width="11.42578125" style="51" customWidth="1"/>
    <col min="13" max="256" width="9.140625" style="51"/>
    <col min="257" max="257" width="21.28515625" style="51" customWidth="1"/>
    <col min="258" max="258" width="33.42578125" style="51" customWidth="1"/>
    <col min="259" max="259" width="15" style="51" bestFit="1" customWidth="1"/>
    <col min="260" max="260" width="14.140625" style="51" customWidth="1"/>
    <col min="261" max="261" width="14" style="51" bestFit="1" customWidth="1"/>
    <col min="262" max="262" width="0" style="51" hidden="1" customWidth="1"/>
    <col min="263" max="264" width="12.7109375" style="51" customWidth="1"/>
    <col min="265" max="265" width="14" style="51" bestFit="1" customWidth="1"/>
    <col min="266" max="266" width="12.28515625" style="51" bestFit="1" customWidth="1"/>
    <col min="267" max="267" width="11" style="51" bestFit="1" customWidth="1"/>
    <col min="268" max="268" width="11.42578125" style="51" customWidth="1"/>
    <col min="269" max="512" width="9.140625" style="51"/>
    <col min="513" max="513" width="21.28515625" style="51" customWidth="1"/>
    <col min="514" max="514" width="33.42578125" style="51" customWidth="1"/>
    <col min="515" max="515" width="15" style="51" bestFit="1" customWidth="1"/>
    <col min="516" max="516" width="14.140625" style="51" customWidth="1"/>
    <col min="517" max="517" width="14" style="51" bestFit="1" customWidth="1"/>
    <col min="518" max="518" width="0" style="51" hidden="1" customWidth="1"/>
    <col min="519" max="520" width="12.7109375" style="51" customWidth="1"/>
    <col min="521" max="521" width="14" style="51" bestFit="1" customWidth="1"/>
    <col min="522" max="522" width="12.28515625" style="51" bestFit="1" customWidth="1"/>
    <col min="523" max="523" width="11" style="51" bestFit="1" customWidth="1"/>
    <col min="524" max="524" width="11.42578125" style="51" customWidth="1"/>
    <col min="525" max="768" width="9.140625" style="51"/>
    <col min="769" max="769" width="21.28515625" style="51" customWidth="1"/>
    <col min="770" max="770" width="33.42578125" style="51" customWidth="1"/>
    <col min="771" max="771" width="15" style="51" bestFit="1" customWidth="1"/>
    <col min="772" max="772" width="14.140625" style="51" customWidth="1"/>
    <col min="773" max="773" width="14" style="51" bestFit="1" customWidth="1"/>
    <col min="774" max="774" width="0" style="51" hidden="1" customWidth="1"/>
    <col min="775" max="776" width="12.7109375" style="51" customWidth="1"/>
    <col min="777" max="777" width="14" style="51" bestFit="1" customWidth="1"/>
    <col min="778" max="778" width="12.28515625" style="51" bestFit="1" customWidth="1"/>
    <col min="779" max="779" width="11" style="51" bestFit="1" customWidth="1"/>
    <col min="780" max="780" width="11.42578125" style="51" customWidth="1"/>
    <col min="781" max="1024" width="9.140625" style="51"/>
    <col min="1025" max="1025" width="21.28515625" style="51" customWidth="1"/>
    <col min="1026" max="1026" width="33.42578125" style="51" customWidth="1"/>
    <col min="1027" max="1027" width="15" style="51" bestFit="1" customWidth="1"/>
    <col min="1028" max="1028" width="14.140625" style="51" customWidth="1"/>
    <col min="1029" max="1029" width="14" style="51" bestFit="1" customWidth="1"/>
    <col min="1030" max="1030" width="0" style="51" hidden="1" customWidth="1"/>
    <col min="1031" max="1032" width="12.7109375" style="51" customWidth="1"/>
    <col min="1033" max="1033" width="14" style="51" bestFit="1" customWidth="1"/>
    <col min="1034" max="1034" width="12.28515625" style="51" bestFit="1" customWidth="1"/>
    <col min="1035" max="1035" width="11" style="51" bestFit="1" customWidth="1"/>
    <col min="1036" max="1036" width="11.42578125" style="51" customWidth="1"/>
    <col min="1037" max="1280" width="9.140625" style="51"/>
    <col min="1281" max="1281" width="21.28515625" style="51" customWidth="1"/>
    <col min="1282" max="1282" width="33.42578125" style="51" customWidth="1"/>
    <col min="1283" max="1283" width="15" style="51" bestFit="1" customWidth="1"/>
    <col min="1284" max="1284" width="14.140625" style="51" customWidth="1"/>
    <col min="1285" max="1285" width="14" style="51" bestFit="1" customWidth="1"/>
    <col min="1286" max="1286" width="0" style="51" hidden="1" customWidth="1"/>
    <col min="1287" max="1288" width="12.7109375" style="51" customWidth="1"/>
    <col min="1289" max="1289" width="14" style="51" bestFit="1" customWidth="1"/>
    <col min="1290" max="1290" width="12.28515625" style="51" bestFit="1" customWidth="1"/>
    <col min="1291" max="1291" width="11" style="51" bestFit="1" customWidth="1"/>
    <col min="1292" max="1292" width="11.42578125" style="51" customWidth="1"/>
    <col min="1293" max="1536" width="9.140625" style="51"/>
    <col min="1537" max="1537" width="21.28515625" style="51" customWidth="1"/>
    <col min="1538" max="1538" width="33.42578125" style="51" customWidth="1"/>
    <col min="1539" max="1539" width="15" style="51" bestFit="1" customWidth="1"/>
    <col min="1540" max="1540" width="14.140625" style="51" customWidth="1"/>
    <col min="1541" max="1541" width="14" style="51" bestFit="1" customWidth="1"/>
    <col min="1542" max="1542" width="0" style="51" hidden="1" customWidth="1"/>
    <col min="1543" max="1544" width="12.7109375" style="51" customWidth="1"/>
    <col min="1545" max="1545" width="14" style="51" bestFit="1" customWidth="1"/>
    <col min="1546" max="1546" width="12.28515625" style="51" bestFit="1" customWidth="1"/>
    <col min="1547" max="1547" width="11" style="51" bestFit="1" customWidth="1"/>
    <col min="1548" max="1548" width="11.42578125" style="51" customWidth="1"/>
    <col min="1549" max="1792" width="9.140625" style="51"/>
    <col min="1793" max="1793" width="21.28515625" style="51" customWidth="1"/>
    <col min="1794" max="1794" width="33.42578125" style="51" customWidth="1"/>
    <col min="1795" max="1795" width="15" style="51" bestFit="1" customWidth="1"/>
    <col min="1796" max="1796" width="14.140625" style="51" customWidth="1"/>
    <col min="1797" max="1797" width="14" style="51" bestFit="1" customWidth="1"/>
    <col min="1798" max="1798" width="0" style="51" hidden="1" customWidth="1"/>
    <col min="1799" max="1800" width="12.7109375" style="51" customWidth="1"/>
    <col min="1801" max="1801" width="14" style="51" bestFit="1" customWidth="1"/>
    <col min="1802" max="1802" width="12.28515625" style="51" bestFit="1" customWidth="1"/>
    <col min="1803" max="1803" width="11" style="51" bestFit="1" customWidth="1"/>
    <col min="1804" max="1804" width="11.42578125" style="51" customWidth="1"/>
    <col min="1805" max="2048" width="9.140625" style="51"/>
    <col min="2049" max="2049" width="21.28515625" style="51" customWidth="1"/>
    <col min="2050" max="2050" width="33.42578125" style="51" customWidth="1"/>
    <col min="2051" max="2051" width="15" style="51" bestFit="1" customWidth="1"/>
    <col min="2052" max="2052" width="14.140625" style="51" customWidth="1"/>
    <col min="2053" max="2053" width="14" style="51" bestFit="1" customWidth="1"/>
    <col min="2054" max="2054" width="0" style="51" hidden="1" customWidth="1"/>
    <col min="2055" max="2056" width="12.7109375" style="51" customWidth="1"/>
    <col min="2057" max="2057" width="14" style="51" bestFit="1" customWidth="1"/>
    <col min="2058" max="2058" width="12.28515625" style="51" bestFit="1" customWidth="1"/>
    <col min="2059" max="2059" width="11" style="51" bestFit="1" customWidth="1"/>
    <col min="2060" max="2060" width="11.42578125" style="51" customWidth="1"/>
    <col min="2061" max="2304" width="9.140625" style="51"/>
    <col min="2305" max="2305" width="21.28515625" style="51" customWidth="1"/>
    <col min="2306" max="2306" width="33.42578125" style="51" customWidth="1"/>
    <col min="2307" max="2307" width="15" style="51" bestFit="1" customWidth="1"/>
    <col min="2308" max="2308" width="14.140625" style="51" customWidth="1"/>
    <col min="2309" max="2309" width="14" style="51" bestFit="1" customWidth="1"/>
    <col min="2310" max="2310" width="0" style="51" hidden="1" customWidth="1"/>
    <col min="2311" max="2312" width="12.7109375" style="51" customWidth="1"/>
    <col min="2313" max="2313" width="14" style="51" bestFit="1" customWidth="1"/>
    <col min="2314" max="2314" width="12.28515625" style="51" bestFit="1" customWidth="1"/>
    <col min="2315" max="2315" width="11" style="51" bestFit="1" customWidth="1"/>
    <col min="2316" max="2316" width="11.42578125" style="51" customWidth="1"/>
    <col min="2317" max="2560" width="9.140625" style="51"/>
    <col min="2561" max="2561" width="21.28515625" style="51" customWidth="1"/>
    <col min="2562" max="2562" width="33.42578125" style="51" customWidth="1"/>
    <col min="2563" max="2563" width="15" style="51" bestFit="1" customWidth="1"/>
    <col min="2564" max="2564" width="14.140625" style="51" customWidth="1"/>
    <col min="2565" max="2565" width="14" style="51" bestFit="1" customWidth="1"/>
    <col min="2566" max="2566" width="0" style="51" hidden="1" customWidth="1"/>
    <col min="2567" max="2568" width="12.7109375" style="51" customWidth="1"/>
    <col min="2569" max="2569" width="14" style="51" bestFit="1" customWidth="1"/>
    <col min="2570" max="2570" width="12.28515625" style="51" bestFit="1" customWidth="1"/>
    <col min="2571" max="2571" width="11" style="51" bestFit="1" customWidth="1"/>
    <col min="2572" max="2572" width="11.42578125" style="51" customWidth="1"/>
    <col min="2573" max="2816" width="9.140625" style="51"/>
    <col min="2817" max="2817" width="21.28515625" style="51" customWidth="1"/>
    <col min="2818" max="2818" width="33.42578125" style="51" customWidth="1"/>
    <col min="2819" max="2819" width="15" style="51" bestFit="1" customWidth="1"/>
    <col min="2820" max="2820" width="14.140625" style="51" customWidth="1"/>
    <col min="2821" max="2821" width="14" style="51" bestFit="1" customWidth="1"/>
    <col min="2822" max="2822" width="0" style="51" hidden="1" customWidth="1"/>
    <col min="2823" max="2824" width="12.7109375" style="51" customWidth="1"/>
    <col min="2825" max="2825" width="14" style="51" bestFit="1" customWidth="1"/>
    <col min="2826" max="2826" width="12.28515625" style="51" bestFit="1" customWidth="1"/>
    <col min="2827" max="2827" width="11" style="51" bestFit="1" customWidth="1"/>
    <col min="2828" max="2828" width="11.42578125" style="51" customWidth="1"/>
    <col min="2829" max="3072" width="9.140625" style="51"/>
    <col min="3073" max="3073" width="21.28515625" style="51" customWidth="1"/>
    <col min="3074" max="3074" width="33.42578125" style="51" customWidth="1"/>
    <col min="3075" max="3075" width="15" style="51" bestFit="1" customWidth="1"/>
    <col min="3076" max="3076" width="14.140625" style="51" customWidth="1"/>
    <col min="3077" max="3077" width="14" style="51" bestFit="1" customWidth="1"/>
    <col min="3078" max="3078" width="0" style="51" hidden="1" customWidth="1"/>
    <col min="3079" max="3080" width="12.7109375" style="51" customWidth="1"/>
    <col min="3081" max="3081" width="14" style="51" bestFit="1" customWidth="1"/>
    <col min="3082" max="3082" width="12.28515625" style="51" bestFit="1" customWidth="1"/>
    <col min="3083" max="3083" width="11" style="51" bestFit="1" customWidth="1"/>
    <col min="3084" max="3084" width="11.42578125" style="51" customWidth="1"/>
    <col min="3085" max="3328" width="9.140625" style="51"/>
    <col min="3329" max="3329" width="21.28515625" style="51" customWidth="1"/>
    <col min="3330" max="3330" width="33.42578125" style="51" customWidth="1"/>
    <col min="3331" max="3331" width="15" style="51" bestFit="1" customWidth="1"/>
    <col min="3332" max="3332" width="14.140625" style="51" customWidth="1"/>
    <col min="3333" max="3333" width="14" style="51" bestFit="1" customWidth="1"/>
    <col min="3334" max="3334" width="0" style="51" hidden="1" customWidth="1"/>
    <col min="3335" max="3336" width="12.7109375" style="51" customWidth="1"/>
    <col min="3337" max="3337" width="14" style="51" bestFit="1" customWidth="1"/>
    <col min="3338" max="3338" width="12.28515625" style="51" bestFit="1" customWidth="1"/>
    <col min="3339" max="3339" width="11" style="51" bestFit="1" customWidth="1"/>
    <col min="3340" max="3340" width="11.42578125" style="51" customWidth="1"/>
    <col min="3341" max="3584" width="9.140625" style="51"/>
    <col min="3585" max="3585" width="21.28515625" style="51" customWidth="1"/>
    <col min="3586" max="3586" width="33.42578125" style="51" customWidth="1"/>
    <col min="3587" max="3587" width="15" style="51" bestFit="1" customWidth="1"/>
    <col min="3588" max="3588" width="14.140625" style="51" customWidth="1"/>
    <col min="3589" max="3589" width="14" style="51" bestFit="1" customWidth="1"/>
    <col min="3590" max="3590" width="0" style="51" hidden="1" customWidth="1"/>
    <col min="3591" max="3592" width="12.7109375" style="51" customWidth="1"/>
    <col min="3593" max="3593" width="14" style="51" bestFit="1" customWidth="1"/>
    <col min="3594" max="3594" width="12.28515625" style="51" bestFit="1" customWidth="1"/>
    <col min="3595" max="3595" width="11" style="51" bestFit="1" customWidth="1"/>
    <col min="3596" max="3596" width="11.42578125" style="51" customWidth="1"/>
    <col min="3597" max="3840" width="9.140625" style="51"/>
    <col min="3841" max="3841" width="21.28515625" style="51" customWidth="1"/>
    <col min="3842" max="3842" width="33.42578125" style="51" customWidth="1"/>
    <col min="3843" max="3843" width="15" style="51" bestFit="1" customWidth="1"/>
    <col min="3844" max="3844" width="14.140625" style="51" customWidth="1"/>
    <col min="3845" max="3845" width="14" style="51" bestFit="1" customWidth="1"/>
    <col min="3846" max="3846" width="0" style="51" hidden="1" customWidth="1"/>
    <col min="3847" max="3848" width="12.7109375" style="51" customWidth="1"/>
    <col min="3849" max="3849" width="14" style="51" bestFit="1" customWidth="1"/>
    <col min="3850" max="3850" width="12.28515625" style="51" bestFit="1" customWidth="1"/>
    <col min="3851" max="3851" width="11" style="51" bestFit="1" customWidth="1"/>
    <col min="3852" max="3852" width="11.42578125" style="51" customWidth="1"/>
    <col min="3853" max="4096" width="9.140625" style="51"/>
    <col min="4097" max="4097" width="21.28515625" style="51" customWidth="1"/>
    <col min="4098" max="4098" width="33.42578125" style="51" customWidth="1"/>
    <col min="4099" max="4099" width="15" style="51" bestFit="1" customWidth="1"/>
    <col min="4100" max="4100" width="14.140625" style="51" customWidth="1"/>
    <col min="4101" max="4101" width="14" style="51" bestFit="1" customWidth="1"/>
    <col min="4102" max="4102" width="0" style="51" hidden="1" customWidth="1"/>
    <col min="4103" max="4104" width="12.7109375" style="51" customWidth="1"/>
    <col min="4105" max="4105" width="14" style="51" bestFit="1" customWidth="1"/>
    <col min="4106" max="4106" width="12.28515625" style="51" bestFit="1" customWidth="1"/>
    <col min="4107" max="4107" width="11" style="51" bestFit="1" customWidth="1"/>
    <col min="4108" max="4108" width="11.42578125" style="51" customWidth="1"/>
    <col min="4109" max="4352" width="9.140625" style="51"/>
    <col min="4353" max="4353" width="21.28515625" style="51" customWidth="1"/>
    <col min="4354" max="4354" width="33.42578125" style="51" customWidth="1"/>
    <col min="4355" max="4355" width="15" style="51" bestFit="1" customWidth="1"/>
    <col min="4356" max="4356" width="14.140625" style="51" customWidth="1"/>
    <col min="4357" max="4357" width="14" style="51" bestFit="1" customWidth="1"/>
    <col min="4358" max="4358" width="0" style="51" hidden="1" customWidth="1"/>
    <col min="4359" max="4360" width="12.7109375" style="51" customWidth="1"/>
    <col min="4361" max="4361" width="14" style="51" bestFit="1" customWidth="1"/>
    <col min="4362" max="4362" width="12.28515625" style="51" bestFit="1" customWidth="1"/>
    <col min="4363" max="4363" width="11" style="51" bestFit="1" customWidth="1"/>
    <col min="4364" max="4364" width="11.42578125" style="51" customWidth="1"/>
    <col min="4365" max="4608" width="9.140625" style="51"/>
    <col min="4609" max="4609" width="21.28515625" style="51" customWidth="1"/>
    <col min="4610" max="4610" width="33.42578125" style="51" customWidth="1"/>
    <col min="4611" max="4611" width="15" style="51" bestFit="1" customWidth="1"/>
    <col min="4612" max="4612" width="14.140625" style="51" customWidth="1"/>
    <col min="4613" max="4613" width="14" style="51" bestFit="1" customWidth="1"/>
    <col min="4614" max="4614" width="0" style="51" hidden="1" customWidth="1"/>
    <col min="4615" max="4616" width="12.7109375" style="51" customWidth="1"/>
    <col min="4617" max="4617" width="14" style="51" bestFit="1" customWidth="1"/>
    <col min="4618" max="4618" width="12.28515625" style="51" bestFit="1" customWidth="1"/>
    <col min="4619" max="4619" width="11" style="51" bestFit="1" customWidth="1"/>
    <col min="4620" max="4620" width="11.42578125" style="51" customWidth="1"/>
    <col min="4621" max="4864" width="9.140625" style="51"/>
    <col min="4865" max="4865" width="21.28515625" style="51" customWidth="1"/>
    <col min="4866" max="4866" width="33.42578125" style="51" customWidth="1"/>
    <col min="4867" max="4867" width="15" style="51" bestFit="1" customWidth="1"/>
    <col min="4868" max="4868" width="14.140625" style="51" customWidth="1"/>
    <col min="4869" max="4869" width="14" style="51" bestFit="1" customWidth="1"/>
    <col min="4870" max="4870" width="0" style="51" hidden="1" customWidth="1"/>
    <col min="4871" max="4872" width="12.7109375" style="51" customWidth="1"/>
    <col min="4873" max="4873" width="14" style="51" bestFit="1" customWidth="1"/>
    <col min="4874" max="4874" width="12.28515625" style="51" bestFit="1" customWidth="1"/>
    <col min="4875" max="4875" width="11" style="51" bestFit="1" customWidth="1"/>
    <col min="4876" max="4876" width="11.42578125" style="51" customWidth="1"/>
    <col min="4877" max="5120" width="9.140625" style="51"/>
    <col min="5121" max="5121" width="21.28515625" style="51" customWidth="1"/>
    <col min="5122" max="5122" width="33.42578125" style="51" customWidth="1"/>
    <col min="5123" max="5123" width="15" style="51" bestFit="1" customWidth="1"/>
    <col min="5124" max="5124" width="14.140625" style="51" customWidth="1"/>
    <col min="5125" max="5125" width="14" style="51" bestFit="1" customWidth="1"/>
    <col min="5126" max="5126" width="0" style="51" hidden="1" customWidth="1"/>
    <col min="5127" max="5128" width="12.7109375" style="51" customWidth="1"/>
    <col min="5129" max="5129" width="14" style="51" bestFit="1" customWidth="1"/>
    <col min="5130" max="5130" width="12.28515625" style="51" bestFit="1" customWidth="1"/>
    <col min="5131" max="5131" width="11" style="51" bestFit="1" customWidth="1"/>
    <col min="5132" max="5132" width="11.42578125" style="51" customWidth="1"/>
    <col min="5133" max="5376" width="9.140625" style="51"/>
    <col min="5377" max="5377" width="21.28515625" style="51" customWidth="1"/>
    <col min="5378" max="5378" width="33.42578125" style="51" customWidth="1"/>
    <col min="5379" max="5379" width="15" style="51" bestFit="1" customWidth="1"/>
    <col min="5380" max="5380" width="14.140625" style="51" customWidth="1"/>
    <col min="5381" max="5381" width="14" style="51" bestFit="1" customWidth="1"/>
    <col min="5382" max="5382" width="0" style="51" hidden="1" customWidth="1"/>
    <col min="5383" max="5384" width="12.7109375" style="51" customWidth="1"/>
    <col min="5385" max="5385" width="14" style="51" bestFit="1" customWidth="1"/>
    <col min="5386" max="5386" width="12.28515625" style="51" bestFit="1" customWidth="1"/>
    <col min="5387" max="5387" width="11" style="51" bestFit="1" customWidth="1"/>
    <col min="5388" max="5388" width="11.42578125" style="51" customWidth="1"/>
    <col min="5389" max="5632" width="9.140625" style="51"/>
    <col min="5633" max="5633" width="21.28515625" style="51" customWidth="1"/>
    <col min="5634" max="5634" width="33.42578125" style="51" customWidth="1"/>
    <col min="5635" max="5635" width="15" style="51" bestFit="1" customWidth="1"/>
    <col min="5636" max="5636" width="14.140625" style="51" customWidth="1"/>
    <col min="5637" max="5637" width="14" style="51" bestFit="1" customWidth="1"/>
    <col min="5638" max="5638" width="0" style="51" hidden="1" customWidth="1"/>
    <col min="5639" max="5640" width="12.7109375" style="51" customWidth="1"/>
    <col min="5641" max="5641" width="14" style="51" bestFit="1" customWidth="1"/>
    <col min="5642" max="5642" width="12.28515625" style="51" bestFit="1" customWidth="1"/>
    <col min="5643" max="5643" width="11" style="51" bestFit="1" customWidth="1"/>
    <col min="5644" max="5644" width="11.42578125" style="51" customWidth="1"/>
    <col min="5645" max="5888" width="9.140625" style="51"/>
    <col min="5889" max="5889" width="21.28515625" style="51" customWidth="1"/>
    <col min="5890" max="5890" width="33.42578125" style="51" customWidth="1"/>
    <col min="5891" max="5891" width="15" style="51" bestFit="1" customWidth="1"/>
    <col min="5892" max="5892" width="14.140625" style="51" customWidth="1"/>
    <col min="5893" max="5893" width="14" style="51" bestFit="1" customWidth="1"/>
    <col min="5894" max="5894" width="0" style="51" hidden="1" customWidth="1"/>
    <col min="5895" max="5896" width="12.7109375" style="51" customWidth="1"/>
    <col min="5897" max="5897" width="14" style="51" bestFit="1" customWidth="1"/>
    <col min="5898" max="5898" width="12.28515625" style="51" bestFit="1" customWidth="1"/>
    <col min="5899" max="5899" width="11" style="51" bestFit="1" customWidth="1"/>
    <col min="5900" max="5900" width="11.42578125" style="51" customWidth="1"/>
    <col min="5901" max="6144" width="9.140625" style="51"/>
    <col min="6145" max="6145" width="21.28515625" style="51" customWidth="1"/>
    <col min="6146" max="6146" width="33.42578125" style="51" customWidth="1"/>
    <col min="6147" max="6147" width="15" style="51" bestFit="1" customWidth="1"/>
    <col min="6148" max="6148" width="14.140625" style="51" customWidth="1"/>
    <col min="6149" max="6149" width="14" style="51" bestFit="1" customWidth="1"/>
    <col min="6150" max="6150" width="0" style="51" hidden="1" customWidth="1"/>
    <col min="6151" max="6152" width="12.7109375" style="51" customWidth="1"/>
    <col min="6153" max="6153" width="14" style="51" bestFit="1" customWidth="1"/>
    <col min="6154" max="6154" width="12.28515625" style="51" bestFit="1" customWidth="1"/>
    <col min="6155" max="6155" width="11" style="51" bestFit="1" customWidth="1"/>
    <col min="6156" max="6156" width="11.42578125" style="51" customWidth="1"/>
    <col min="6157" max="6400" width="9.140625" style="51"/>
    <col min="6401" max="6401" width="21.28515625" style="51" customWidth="1"/>
    <col min="6402" max="6402" width="33.42578125" style="51" customWidth="1"/>
    <col min="6403" max="6403" width="15" style="51" bestFit="1" customWidth="1"/>
    <col min="6404" max="6404" width="14.140625" style="51" customWidth="1"/>
    <col min="6405" max="6405" width="14" style="51" bestFit="1" customWidth="1"/>
    <col min="6406" max="6406" width="0" style="51" hidden="1" customWidth="1"/>
    <col min="6407" max="6408" width="12.7109375" style="51" customWidth="1"/>
    <col min="6409" max="6409" width="14" style="51" bestFit="1" customWidth="1"/>
    <col min="6410" max="6410" width="12.28515625" style="51" bestFit="1" customWidth="1"/>
    <col min="6411" max="6411" width="11" style="51" bestFit="1" customWidth="1"/>
    <col min="6412" max="6412" width="11.42578125" style="51" customWidth="1"/>
    <col min="6413" max="6656" width="9.140625" style="51"/>
    <col min="6657" max="6657" width="21.28515625" style="51" customWidth="1"/>
    <col min="6658" max="6658" width="33.42578125" style="51" customWidth="1"/>
    <col min="6659" max="6659" width="15" style="51" bestFit="1" customWidth="1"/>
    <col min="6660" max="6660" width="14.140625" style="51" customWidth="1"/>
    <col min="6661" max="6661" width="14" style="51" bestFit="1" customWidth="1"/>
    <col min="6662" max="6662" width="0" style="51" hidden="1" customWidth="1"/>
    <col min="6663" max="6664" width="12.7109375" style="51" customWidth="1"/>
    <col min="6665" max="6665" width="14" style="51" bestFit="1" customWidth="1"/>
    <col min="6666" max="6666" width="12.28515625" style="51" bestFit="1" customWidth="1"/>
    <col min="6667" max="6667" width="11" style="51" bestFit="1" customWidth="1"/>
    <col min="6668" max="6668" width="11.42578125" style="51" customWidth="1"/>
    <col min="6669" max="6912" width="9.140625" style="51"/>
    <col min="6913" max="6913" width="21.28515625" style="51" customWidth="1"/>
    <col min="6914" max="6914" width="33.42578125" style="51" customWidth="1"/>
    <col min="6915" max="6915" width="15" style="51" bestFit="1" customWidth="1"/>
    <col min="6916" max="6916" width="14.140625" style="51" customWidth="1"/>
    <col min="6917" max="6917" width="14" style="51" bestFit="1" customWidth="1"/>
    <col min="6918" max="6918" width="0" style="51" hidden="1" customWidth="1"/>
    <col min="6919" max="6920" width="12.7109375" style="51" customWidth="1"/>
    <col min="6921" max="6921" width="14" style="51" bestFit="1" customWidth="1"/>
    <col min="6922" max="6922" width="12.28515625" style="51" bestFit="1" customWidth="1"/>
    <col min="6923" max="6923" width="11" style="51" bestFit="1" customWidth="1"/>
    <col min="6924" max="6924" width="11.42578125" style="51" customWidth="1"/>
    <col min="6925" max="7168" width="9.140625" style="51"/>
    <col min="7169" max="7169" width="21.28515625" style="51" customWidth="1"/>
    <col min="7170" max="7170" width="33.42578125" style="51" customWidth="1"/>
    <col min="7171" max="7171" width="15" style="51" bestFit="1" customWidth="1"/>
    <col min="7172" max="7172" width="14.140625" style="51" customWidth="1"/>
    <col min="7173" max="7173" width="14" style="51" bestFit="1" customWidth="1"/>
    <col min="7174" max="7174" width="0" style="51" hidden="1" customWidth="1"/>
    <col min="7175" max="7176" width="12.7109375" style="51" customWidth="1"/>
    <col min="7177" max="7177" width="14" style="51" bestFit="1" customWidth="1"/>
    <col min="7178" max="7178" width="12.28515625" style="51" bestFit="1" customWidth="1"/>
    <col min="7179" max="7179" width="11" style="51" bestFit="1" customWidth="1"/>
    <col min="7180" max="7180" width="11.42578125" style="51" customWidth="1"/>
    <col min="7181" max="7424" width="9.140625" style="51"/>
    <col min="7425" max="7425" width="21.28515625" style="51" customWidth="1"/>
    <col min="7426" max="7426" width="33.42578125" style="51" customWidth="1"/>
    <col min="7427" max="7427" width="15" style="51" bestFit="1" customWidth="1"/>
    <col min="7428" max="7428" width="14.140625" style="51" customWidth="1"/>
    <col min="7429" max="7429" width="14" style="51" bestFit="1" customWidth="1"/>
    <col min="7430" max="7430" width="0" style="51" hidden="1" customWidth="1"/>
    <col min="7431" max="7432" width="12.7109375" style="51" customWidth="1"/>
    <col min="7433" max="7433" width="14" style="51" bestFit="1" customWidth="1"/>
    <col min="7434" max="7434" width="12.28515625" style="51" bestFit="1" customWidth="1"/>
    <col min="7435" max="7435" width="11" style="51" bestFit="1" customWidth="1"/>
    <col min="7436" max="7436" width="11.42578125" style="51" customWidth="1"/>
    <col min="7437" max="7680" width="9.140625" style="51"/>
    <col min="7681" max="7681" width="21.28515625" style="51" customWidth="1"/>
    <col min="7682" max="7682" width="33.42578125" style="51" customWidth="1"/>
    <col min="7683" max="7683" width="15" style="51" bestFit="1" customWidth="1"/>
    <col min="7684" max="7684" width="14.140625" style="51" customWidth="1"/>
    <col min="7685" max="7685" width="14" style="51" bestFit="1" customWidth="1"/>
    <col min="7686" max="7686" width="0" style="51" hidden="1" customWidth="1"/>
    <col min="7687" max="7688" width="12.7109375" style="51" customWidth="1"/>
    <col min="7689" max="7689" width="14" style="51" bestFit="1" customWidth="1"/>
    <col min="7690" max="7690" width="12.28515625" style="51" bestFit="1" customWidth="1"/>
    <col min="7691" max="7691" width="11" style="51" bestFit="1" customWidth="1"/>
    <col min="7692" max="7692" width="11.42578125" style="51" customWidth="1"/>
    <col min="7693" max="7936" width="9.140625" style="51"/>
    <col min="7937" max="7937" width="21.28515625" style="51" customWidth="1"/>
    <col min="7938" max="7938" width="33.42578125" style="51" customWidth="1"/>
    <col min="7939" max="7939" width="15" style="51" bestFit="1" customWidth="1"/>
    <col min="7940" max="7940" width="14.140625" style="51" customWidth="1"/>
    <col min="7941" max="7941" width="14" style="51" bestFit="1" customWidth="1"/>
    <col min="7942" max="7942" width="0" style="51" hidden="1" customWidth="1"/>
    <col min="7943" max="7944" width="12.7109375" style="51" customWidth="1"/>
    <col min="7945" max="7945" width="14" style="51" bestFit="1" customWidth="1"/>
    <col min="7946" max="7946" width="12.28515625" style="51" bestFit="1" customWidth="1"/>
    <col min="7947" max="7947" width="11" style="51" bestFit="1" customWidth="1"/>
    <col min="7948" max="7948" width="11.42578125" style="51" customWidth="1"/>
    <col min="7949" max="8192" width="9.140625" style="51"/>
    <col min="8193" max="8193" width="21.28515625" style="51" customWidth="1"/>
    <col min="8194" max="8194" width="33.42578125" style="51" customWidth="1"/>
    <col min="8195" max="8195" width="15" style="51" bestFit="1" customWidth="1"/>
    <col min="8196" max="8196" width="14.140625" style="51" customWidth="1"/>
    <col min="8197" max="8197" width="14" style="51" bestFit="1" customWidth="1"/>
    <col min="8198" max="8198" width="0" style="51" hidden="1" customWidth="1"/>
    <col min="8199" max="8200" width="12.7109375" style="51" customWidth="1"/>
    <col min="8201" max="8201" width="14" style="51" bestFit="1" customWidth="1"/>
    <col min="8202" max="8202" width="12.28515625" style="51" bestFit="1" customWidth="1"/>
    <col min="8203" max="8203" width="11" style="51" bestFit="1" customWidth="1"/>
    <col min="8204" max="8204" width="11.42578125" style="51" customWidth="1"/>
    <col min="8205" max="8448" width="9.140625" style="51"/>
    <col min="8449" max="8449" width="21.28515625" style="51" customWidth="1"/>
    <col min="8450" max="8450" width="33.42578125" style="51" customWidth="1"/>
    <col min="8451" max="8451" width="15" style="51" bestFit="1" customWidth="1"/>
    <col min="8452" max="8452" width="14.140625" style="51" customWidth="1"/>
    <col min="8453" max="8453" width="14" style="51" bestFit="1" customWidth="1"/>
    <col min="8454" max="8454" width="0" style="51" hidden="1" customWidth="1"/>
    <col min="8455" max="8456" width="12.7109375" style="51" customWidth="1"/>
    <col min="8457" max="8457" width="14" style="51" bestFit="1" customWidth="1"/>
    <col min="8458" max="8458" width="12.28515625" style="51" bestFit="1" customWidth="1"/>
    <col min="8459" max="8459" width="11" style="51" bestFit="1" customWidth="1"/>
    <col min="8460" max="8460" width="11.42578125" style="51" customWidth="1"/>
    <col min="8461" max="8704" width="9.140625" style="51"/>
    <col min="8705" max="8705" width="21.28515625" style="51" customWidth="1"/>
    <col min="8706" max="8706" width="33.42578125" style="51" customWidth="1"/>
    <col min="8707" max="8707" width="15" style="51" bestFit="1" customWidth="1"/>
    <col min="8708" max="8708" width="14.140625" style="51" customWidth="1"/>
    <col min="8709" max="8709" width="14" style="51" bestFit="1" customWidth="1"/>
    <col min="8710" max="8710" width="0" style="51" hidden="1" customWidth="1"/>
    <col min="8711" max="8712" width="12.7109375" style="51" customWidth="1"/>
    <col min="8713" max="8713" width="14" style="51" bestFit="1" customWidth="1"/>
    <col min="8714" max="8714" width="12.28515625" style="51" bestFit="1" customWidth="1"/>
    <col min="8715" max="8715" width="11" style="51" bestFit="1" customWidth="1"/>
    <col min="8716" max="8716" width="11.42578125" style="51" customWidth="1"/>
    <col min="8717" max="8960" width="9.140625" style="51"/>
    <col min="8961" max="8961" width="21.28515625" style="51" customWidth="1"/>
    <col min="8962" max="8962" width="33.42578125" style="51" customWidth="1"/>
    <col min="8963" max="8963" width="15" style="51" bestFit="1" customWidth="1"/>
    <col min="8964" max="8964" width="14.140625" style="51" customWidth="1"/>
    <col min="8965" max="8965" width="14" style="51" bestFit="1" customWidth="1"/>
    <col min="8966" max="8966" width="0" style="51" hidden="1" customWidth="1"/>
    <col min="8967" max="8968" width="12.7109375" style="51" customWidth="1"/>
    <col min="8969" max="8969" width="14" style="51" bestFit="1" customWidth="1"/>
    <col min="8970" max="8970" width="12.28515625" style="51" bestFit="1" customWidth="1"/>
    <col min="8971" max="8971" width="11" style="51" bestFit="1" customWidth="1"/>
    <col min="8972" max="8972" width="11.42578125" style="51" customWidth="1"/>
    <col min="8973" max="9216" width="9.140625" style="51"/>
    <col min="9217" max="9217" width="21.28515625" style="51" customWidth="1"/>
    <col min="9218" max="9218" width="33.42578125" style="51" customWidth="1"/>
    <col min="9219" max="9219" width="15" style="51" bestFit="1" customWidth="1"/>
    <col min="9220" max="9220" width="14.140625" style="51" customWidth="1"/>
    <col min="9221" max="9221" width="14" style="51" bestFit="1" customWidth="1"/>
    <col min="9222" max="9222" width="0" style="51" hidden="1" customWidth="1"/>
    <col min="9223" max="9224" width="12.7109375" style="51" customWidth="1"/>
    <col min="9225" max="9225" width="14" style="51" bestFit="1" customWidth="1"/>
    <col min="9226" max="9226" width="12.28515625" style="51" bestFit="1" customWidth="1"/>
    <col min="9227" max="9227" width="11" style="51" bestFit="1" customWidth="1"/>
    <col min="9228" max="9228" width="11.42578125" style="51" customWidth="1"/>
    <col min="9229" max="9472" width="9.140625" style="51"/>
    <col min="9473" max="9473" width="21.28515625" style="51" customWidth="1"/>
    <col min="9474" max="9474" width="33.42578125" style="51" customWidth="1"/>
    <col min="9475" max="9475" width="15" style="51" bestFit="1" customWidth="1"/>
    <col min="9476" max="9476" width="14.140625" style="51" customWidth="1"/>
    <col min="9477" max="9477" width="14" style="51" bestFit="1" customWidth="1"/>
    <col min="9478" max="9478" width="0" style="51" hidden="1" customWidth="1"/>
    <col min="9479" max="9480" width="12.7109375" style="51" customWidth="1"/>
    <col min="9481" max="9481" width="14" style="51" bestFit="1" customWidth="1"/>
    <col min="9482" max="9482" width="12.28515625" style="51" bestFit="1" customWidth="1"/>
    <col min="9483" max="9483" width="11" style="51" bestFit="1" customWidth="1"/>
    <col min="9484" max="9484" width="11.42578125" style="51" customWidth="1"/>
    <col min="9485" max="9728" width="9.140625" style="51"/>
    <col min="9729" max="9729" width="21.28515625" style="51" customWidth="1"/>
    <col min="9730" max="9730" width="33.42578125" style="51" customWidth="1"/>
    <col min="9731" max="9731" width="15" style="51" bestFit="1" customWidth="1"/>
    <col min="9732" max="9732" width="14.140625" style="51" customWidth="1"/>
    <col min="9733" max="9733" width="14" style="51" bestFit="1" customWidth="1"/>
    <col min="9734" max="9734" width="0" style="51" hidden="1" customWidth="1"/>
    <col min="9735" max="9736" width="12.7109375" style="51" customWidth="1"/>
    <col min="9737" max="9737" width="14" style="51" bestFit="1" customWidth="1"/>
    <col min="9738" max="9738" width="12.28515625" style="51" bestFit="1" customWidth="1"/>
    <col min="9739" max="9739" width="11" style="51" bestFit="1" customWidth="1"/>
    <col min="9740" max="9740" width="11.42578125" style="51" customWidth="1"/>
    <col min="9741" max="9984" width="9.140625" style="51"/>
    <col min="9985" max="9985" width="21.28515625" style="51" customWidth="1"/>
    <col min="9986" max="9986" width="33.42578125" style="51" customWidth="1"/>
    <col min="9987" max="9987" width="15" style="51" bestFit="1" customWidth="1"/>
    <col min="9988" max="9988" width="14.140625" style="51" customWidth="1"/>
    <col min="9989" max="9989" width="14" style="51" bestFit="1" customWidth="1"/>
    <col min="9990" max="9990" width="0" style="51" hidden="1" customWidth="1"/>
    <col min="9991" max="9992" width="12.7109375" style="51" customWidth="1"/>
    <col min="9993" max="9993" width="14" style="51" bestFit="1" customWidth="1"/>
    <col min="9994" max="9994" width="12.28515625" style="51" bestFit="1" customWidth="1"/>
    <col min="9995" max="9995" width="11" style="51" bestFit="1" customWidth="1"/>
    <col min="9996" max="9996" width="11.42578125" style="51" customWidth="1"/>
    <col min="9997" max="10240" width="9.140625" style="51"/>
    <col min="10241" max="10241" width="21.28515625" style="51" customWidth="1"/>
    <col min="10242" max="10242" width="33.42578125" style="51" customWidth="1"/>
    <col min="10243" max="10243" width="15" style="51" bestFit="1" customWidth="1"/>
    <col min="10244" max="10244" width="14.140625" style="51" customWidth="1"/>
    <col min="10245" max="10245" width="14" style="51" bestFit="1" customWidth="1"/>
    <col min="10246" max="10246" width="0" style="51" hidden="1" customWidth="1"/>
    <col min="10247" max="10248" width="12.7109375" style="51" customWidth="1"/>
    <col min="10249" max="10249" width="14" style="51" bestFit="1" customWidth="1"/>
    <col min="10250" max="10250" width="12.28515625" style="51" bestFit="1" customWidth="1"/>
    <col min="10251" max="10251" width="11" style="51" bestFit="1" customWidth="1"/>
    <col min="10252" max="10252" width="11.42578125" style="51" customWidth="1"/>
    <col min="10253" max="10496" width="9.140625" style="51"/>
    <col min="10497" max="10497" width="21.28515625" style="51" customWidth="1"/>
    <col min="10498" max="10498" width="33.42578125" style="51" customWidth="1"/>
    <col min="10499" max="10499" width="15" style="51" bestFit="1" customWidth="1"/>
    <col min="10500" max="10500" width="14.140625" style="51" customWidth="1"/>
    <col min="10501" max="10501" width="14" style="51" bestFit="1" customWidth="1"/>
    <col min="10502" max="10502" width="0" style="51" hidden="1" customWidth="1"/>
    <col min="10503" max="10504" width="12.7109375" style="51" customWidth="1"/>
    <col min="10505" max="10505" width="14" style="51" bestFit="1" customWidth="1"/>
    <col min="10506" max="10506" width="12.28515625" style="51" bestFit="1" customWidth="1"/>
    <col min="10507" max="10507" width="11" style="51" bestFit="1" customWidth="1"/>
    <col min="10508" max="10508" width="11.42578125" style="51" customWidth="1"/>
    <col min="10509" max="10752" width="9.140625" style="51"/>
    <col min="10753" max="10753" width="21.28515625" style="51" customWidth="1"/>
    <col min="10754" max="10754" width="33.42578125" style="51" customWidth="1"/>
    <col min="10755" max="10755" width="15" style="51" bestFit="1" customWidth="1"/>
    <col min="10756" max="10756" width="14.140625" style="51" customWidth="1"/>
    <col min="10757" max="10757" width="14" style="51" bestFit="1" customWidth="1"/>
    <col min="10758" max="10758" width="0" style="51" hidden="1" customWidth="1"/>
    <col min="10759" max="10760" width="12.7109375" style="51" customWidth="1"/>
    <col min="10761" max="10761" width="14" style="51" bestFit="1" customWidth="1"/>
    <col min="10762" max="10762" width="12.28515625" style="51" bestFit="1" customWidth="1"/>
    <col min="10763" max="10763" width="11" style="51" bestFit="1" customWidth="1"/>
    <col min="10764" max="10764" width="11.42578125" style="51" customWidth="1"/>
    <col min="10765" max="11008" width="9.140625" style="51"/>
    <col min="11009" max="11009" width="21.28515625" style="51" customWidth="1"/>
    <col min="11010" max="11010" width="33.42578125" style="51" customWidth="1"/>
    <col min="11011" max="11011" width="15" style="51" bestFit="1" customWidth="1"/>
    <col min="11012" max="11012" width="14.140625" style="51" customWidth="1"/>
    <col min="11013" max="11013" width="14" style="51" bestFit="1" customWidth="1"/>
    <col min="11014" max="11014" width="0" style="51" hidden="1" customWidth="1"/>
    <col min="11015" max="11016" width="12.7109375" style="51" customWidth="1"/>
    <col min="11017" max="11017" width="14" style="51" bestFit="1" customWidth="1"/>
    <col min="11018" max="11018" width="12.28515625" style="51" bestFit="1" customWidth="1"/>
    <col min="11019" max="11019" width="11" style="51" bestFit="1" customWidth="1"/>
    <col min="11020" max="11020" width="11.42578125" style="51" customWidth="1"/>
    <col min="11021" max="11264" width="9.140625" style="51"/>
    <col min="11265" max="11265" width="21.28515625" style="51" customWidth="1"/>
    <col min="11266" max="11266" width="33.42578125" style="51" customWidth="1"/>
    <col min="11267" max="11267" width="15" style="51" bestFit="1" customWidth="1"/>
    <col min="11268" max="11268" width="14.140625" style="51" customWidth="1"/>
    <col min="11269" max="11269" width="14" style="51" bestFit="1" customWidth="1"/>
    <col min="11270" max="11270" width="0" style="51" hidden="1" customWidth="1"/>
    <col min="11271" max="11272" width="12.7109375" style="51" customWidth="1"/>
    <col min="11273" max="11273" width="14" style="51" bestFit="1" customWidth="1"/>
    <col min="11274" max="11274" width="12.28515625" style="51" bestFit="1" customWidth="1"/>
    <col min="11275" max="11275" width="11" style="51" bestFit="1" customWidth="1"/>
    <col min="11276" max="11276" width="11.42578125" style="51" customWidth="1"/>
    <col min="11277" max="11520" width="9.140625" style="51"/>
    <col min="11521" max="11521" width="21.28515625" style="51" customWidth="1"/>
    <col min="11522" max="11522" width="33.42578125" style="51" customWidth="1"/>
    <col min="11523" max="11523" width="15" style="51" bestFit="1" customWidth="1"/>
    <col min="11524" max="11524" width="14.140625" style="51" customWidth="1"/>
    <col min="11525" max="11525" width="14" style="51" bestFit="1" customWidth="1"/>
    <col min="11526" max="11526" width="0" style="51" hidden="1" customWidth="1"/>
    <col min="11527" max="11528" width="12.7109375" style="51" customWidth="1"/>
    <col min="11529" max="11529" width="14" style="51" bestFit="1" customWidth="1"/>
    <col min="11530" max="11530" width="12.28515625" style="51" bestFit="1" customWidth="1"/>
    <col min="11531" max="11531" width="11" style="51" bestFit="1" customWidth="1"/>
    <col min="11532" max="11532" width="11.42578125" style="51" customWidth="1"/>
    <col min="11533" max="11776" width="9.140625" style="51"/>
    <col min="11777" max="11777" width="21.28515625" style="51" customWidth="1"/>
    <col min="11778" max="11778" width="33.42578125" style="51" customWidth="1"/>
    <col min="11779" max="11779" width="15" style="51" bestFit="1" customWidth="1"/>
    <col min="11780" max="11780" width="14.140625" style="51" customWidth="1"/>
    <col min="11781" max="11781" width="14" style="51" bestFit="1" customWidth="1"/>
    <col min="11782" max="11782" width="0" style="51" hidden="1" customWidth="1"/>
    <col min="11783" max="11784" width="12.7109375" style="51" customWidth="1"/>
    <col min="11785" max="11785" width="14" style="51" bestFit="1" customWidth="1"/>
    <col min="11786" max="11786" width="12.28515625" style="51" bestFit="1" customWidth="1"/>
    <col min="11787" max="11787" width="11" style="51" bestFit="1" customWidth="1"/>
    <col min="11788" max="11788" width="11.42578125" style="51" customWidth="1"/>
    <col min="11789" max="12032" width="9.140625" style="51"/>
    <col min="12033" max="12033" width="21.28515625" style="51" customWidth="1"/>
    <col min="12034" max="12034" width="33.42578125" style="51" customWidth="1"/>
    <col min="12035" max="12035" width="15" style="51" bestFit="1" customWidth="1"/>
    <col min="12036" max="12036" width="14.140625" style="51" customWidth="1"/>
    <col min="12037" max="12037" width="14" style="51" bestFit="1" customWidth="1"/>
    <col min="12038" max="12038" width="0" style="51" hidden="1" customWidth="1"/>
    <col min="12039" max="12040" width="12.7109375" style="51" customWidth="1"/>
    <col min="12041" max="12041" width="14" style="51" bestFit="1" customWidth="1"/>
    <col min="12042" max="12042" width="12.28515625" style="51" bestFit="1" customWidth="1"/>
    <col min="12043" max="12043" width="11" style="51" bestFit="1" customWidth="1"/>
    <col min="12044" max="12044" width="11.42578125" style="51" customWidth="1"/>
    <col min="12045" max="12288" width="9.140625" style="51"/>
    <col min="12289" max="12289" width="21.28515625" style="51" customWidth="1"/>
    <col min="12290" max="12290" width="33.42578125" style="51" customWidth="1"/>
    <col min="12291" max="12291" width="15" style="51" bestFit="1" customWidth="1"/>
    <col min="12292" max="12292" width="14.140625" style="51" customWidth="1"/>
    <col min="12293" max="12293" width="14" style="51" bestFit="1" customWidth="1"/>
    <col min="12294" max="12294" width="0" style="51" hidden="1" customWidth="1"/>
    <col min="12295" max="12296" width="12.7109375" style="51" customWidth="1"/>
    <col min="12297" max="12297" width="14" style="51" bestFit="1" customWidth="1"/>
    <col min="12298" max="12298" width="12.28515625" style="51" bestFit="1" customWidth="1"/>
    <col min="12299" max="12299" width="11" style="51" bestFit="1" customWidth="1"/>
    <col min="12300" max="12300" width="11.42578125" style="51" customWidth="1"/>
    <col min="12301" max="12544" width="9.140625" style="51"/>
    <col min="12545" max="12545" width="21.28515625" style="51" customWidth="1"/>
    <col min="12546" max="12546" width="33.42578125" style="51" customWidth="1"/>
    <col min="12547" max="12547" width="15" style="51" bestFit="1" customWidth="1"/>
    <col min="12548" max="12548" width="14.140625" style="51" customWidth="1"/>
    <col min="12549" max="12549" width="14" style="51" bestFit="1" customWidth="1"/>
    <col min="12550" max="12550" width="0" style="51" hidden="1" customWidth="1"/>
    <col min="12551" max="12552" width="12.7109375" style="51" customWidth="1"/>
    <col min="12553" max="12553" width="14" style="51" bestFit="1" customWidth="1"/>
    <col min="12554" max="12554" width="12.28515625" style="51" bestFit="1" customWidth="1"/>
    <col min="12555" max="12555" width="11" style="51" bestFit="1" customWidth="1"/>
    <col min="12556" max="12556" width="11.42578125" style="51" customWidth="1"/>
    <col min="12557" max="12800" width="9.140625" style="51"/>
    <col min="12801" max="12801" width="21.28515625" style="51" customWidth="1"/>
    <col min="12802" max="12802" width="33.42578125" style="51" customWidth="1"/>
    <col min="12803" max="12803" width="15" style="51" bestFit="1" customWidth="1"/>
    <col min="12804" max="12804" width="14.140625" style="51" customWidth="1"/>
    <col min="12805" max="12805" width="14" style="51" bestFit="1" customWidth="1"/>
    <col min="12806" max="12806" width="0" style="51" hidden="1" customWidth="1"/>
    <col min="12807" max="12808" width="12.7109375" style="51" customWidth="1"/>
    <col min="12809" max="12809" width="14" style="51" bestFit="1" customWidth="1"/>
    <col min="12810" max="12810" width="12.28515625" style="51" bestFit="1" customWidth="1"/>
    <col min="12811" max="12811" width="11" style="51" bestFit="1" customWidth="1"/>
    <col min="12812" max="12812" width="11.42578125" style="51" customWidth="1"/>
    <col min="12813" max="13056" width="9.140625" style="51"/>
    <col min="13057" max="13057" width="21.28515625" style="51" customWidth="1"/>
    <col min="13058" max="13058" width="33.42578125" style="51" customWidth="1"/>
    <col min="13059" max="13059" width="15" style="51" bestFit="1" customWidth="1"/>
    <col min="13060" max="13060" width="14.140625" style="51" customWidth="1"/>
    <col min="13061" max="13061" width="14" style="51" bestFit="1" customWidth="1"/>
    <col min="13062" max="13062" width="0" style="51" hidden="1" customWidth="1"/>
    <col min="13063" max="13064" width="12.7109375" style="51" customWidth="1"/>
    <col min="13065" max="13065" width="14" style="51" bestFit="1" customWidth="1"/>
    <col min="13066" max="13066" width="12.28515625" style="51" bestFit="1" customWidth="1"/>
    <col min="13067" max="13067" width="11" style="51" bestFit="1" customWidth="1"/>
    <col min="13068" max="13068" width="11.42578125" style="51" customWidth="1"/>
    <col min="13069" max="13312" width="9.140625" style="51"/>
    <col min="13313" max="13313" width="21.28515625" style="51" customWidth="1"/>
    <col min="13314" max="13314" width="33.42578125" style="51" customWidth="1"/>
    <col min="13315" max="13315" width="15" style="51" bestFit="1" customWidth="1"/>
    <col min="13316" max="13316" width="14.140625" style="51" customWidth="1"/>
    <col min="13317" max="13317" width="14" style="51" bestFit="1" customWidth="1"/>
    <col min="13318" max="13318" width="0" style="51" hidden="1" customWidth="1"/>
    <col min="13319" max="13320" width="12.7109375" style="51" customWidth="1"/>
    <col min="13321" max="13321" width="14" style="51" bestFit="1" customWidth="1"/>
    <col min="13322" max="13322" width="12.28515625" style="51" bestFit="1" customWidth="1"/>
    <col min="13323" max="13323" width="11" style="51" bestFit="1" customWidth="1"/>
    <col min="13324" max="13324" width="11.42578125" style="51" customWidth="1"/>
    <col min="13325" max="13568" width="9.140625" style="51"/>
    <col min="13569" max="13569" width="21.28515625" style="51" customWidth="1"/>
    <col min="13570" max="13570" width="33.42578125" style="51" customWidth="1"/>
    <col min="13571" max="13571" width="15" style="51" bestFit="1" customWidth="1"/>
    <col min="13572" max="13572" width="14.140625" style="51" customWidth="1"/>
    <col min="13573" max="13573" width="14" style="51" bestFit="1" customWidth="1"/>
    <col min="13574" max="13574" width="0" style="51" hidden="1" customWidth="1"/>
    <col min="13575" max="13576" width="12.7109375" style="51" customWidth="1"/>
    <col min="13577" max="13577" width="14" style="51" bestFit="1" customWidth="1"/>
    <col min="13578" max="13578" width="12.28515625" style="51" bestFit="1" customWidth="1"/>
    <col min="13579" max="13579" width="11" style="51" bestFit="1" customWidth="1"/>
    <col min="13580" max="13580" width="11.42578125" style="51" customWidth="1"/>
    <col min="13581" max="13824" width="9.140625" style="51"/>
    <col min="13825" max="13825" width="21.28515625" style="51" customWidth="1"/>
    <col min="13826" max="13826" width="33.42578125" style="51" customWidth="1"/>
    <col min="13827" max="13827" width="15" style="51" bestFit="1" customWidth="1"/>
    <col min="13828" max="13828" width="14.140625" style="51" customWidth="1"/>
    <col min="13829" max="13829" width="14" style="51" bestFit="1" customWidth="1"/>
    <col min="13830" max="13830" width="0" style="51" hidden="1" customWidth="1"/>
    <col min="13831" max="13832" width="12.7109375" style="51" customWidth="1"/>
    <col min="13833" max="13833" width="14" style="51" bestFit="1" customWidth="1"/>
    <col min="13834" max="13834" width="12.28515625" style="51" bestFit="1" customWidth="1"/>
    <col min="13835" max="13835" width="11" style="51" bestFit="1" customWidth="1"/>
    <col min="13836" max="13836" width="11.42578125" style="51" customWidth="1"/>
    <col min="13837" max="14080" width="9.140625" style="51"/>
    <col min="14081" max="14081" width="21.28515625" style="51" customWidth="1"/>
    <col min="14082" max="14082" width="33.42578125" style="51" customWidth="1"/>
    <col min="14083" max="14083" width="15" style="51" bestFit="1" customWidth="1"/>
    <col min="14084" max="14084" width="14.140625" style="51" customWidth="1"/>
    <col min="14085" max="14085" width="14" style="51" bestFit="1" customWidth="1"/>
    <col min="14086" max="14086" width="0" style="51" hidden="1" customWidth="1"/>
    <col min="14087" max="14088" width="12.7109375" style="51" customWidth="1"/>
    <col min="14089" max="14089" width="14" style="51" bestFit="1" customWidth="1"/>
    <col min="14090" max="14090" width="12.28515625" style="51" bestFit="1" customWidth="1"/>
    <col min="14091" max="14091" width="11" style="51" bestFit="1" customWidth="1"/>
    <col min="14092" max="14092" width="11.42578125" style="51" customWidth="1"/>
    <col min="14093" max="14336" width="9.140625" style="51"/>
    <col min="14337" max="14337" width="21.28515625" style="51" customWidth="1"/>
    <col min="14338" max="14338" width="33.42578125" style="51" customWidth="1"/>
    <col min="14339" max="14339" width="15" style="51" bestFit="1" customWidth="1"/>
    <col min="14340" max="14340" width="14.140625" style="51" customWidth="1"/>
    <col min="14341" max="14341" width="14" style="51" bestFit="1" customWidth="1"/>
    <col min="14342" max="14342" width="0" style="51" hidden="1" customWidth="1"/>
    <col min="14343" max="14344" width="12.7109375" style="51" customWidth="1"/>
    <col min="14345" max="14345" width="14" style="51" bestFit="1" customWidth="1"/>
    <col min="14346" max="14346" width="12.28515625" style="51" bestFit="1" customWidth="1"/>
    <col min="14347" max="14347" width="11" style="51" bestFit="1" customWidth="1"/>
    <col min="14348" max="14348" width="11.42578125" style="51" customWidth="1"/>
    <col min="14349" max="14592" width="9.140625" style="51"/>
    <col min="14593" max="14593" width="21.28515625" style="51" customWidth="1"/>
    <col min="14594" max="14594" width="33.42578125" style="51" customWidth="1"/>
    <col min="14595" max="14595" width="15" style="51" bestFit="1" customWidth="1"/>
    <col min="14596" max="14596" width="14.140625" style="51" customWidth="1"/>
    <col min="14597" max="14597" width="14" style="51" bestFit="1" customWidth="1"/>
    <col min="14598" max="14598" width="0" style="51" hidden="1" customWidth="1"/>
    <col min="14599" max="14600" width="12.7109375" style="51" customWidth="1"/>
    <col min="14601" max="14601" width="14" style="51" bestFit="1" customWidth="1"/>
    <col min="14602" max="14602" width="12.28515625" style="51" bestFit="1" customWidth="1"/>
    <col min="14603" max="14603" width="11" style="51" bestFit="1" customWidth="1"/>
    <col min="14604" max="14604" width="11.42578125" style="51" customWidth="1"/>
    <col min="14605" max="14848" width="9.140625" style="51"/>
    <col min="14849" max="14849" width="21.28515625" style="51" customWidth="1"/>
    <col min="14850" max="14850" width="33.42578125" style="51" customWidth="1"/>
    <col min="14851" max="14851" width="15" style="51" bestFit="1" customWidth="1"/>
    <col min="14852" max="14852" width="14.140625" style="51" customWidth="1"/>
    <col min="14853" max="14853" width="14" style="51" bestFit="1" customWidth="1"/>
    <col min="14854" max="14854" width="0" style="51" hidden="1" customWidth="1"/>
    <col min="14855" max="14856" width="12.7109375" style="51" customWidth="1"/>
    <col min="14857" max="14857" width="14" style="51" bestFit="1" customWidth="1"/>
    <col min="14858" max="14858" width="12.28515625" style="51" bestFit="1" customWidth="1"/>
    <col min="14859" max="14859" width="11" style="51" bestFit="1" customWidth="1"/>
    <col min="14860" max="14860" width="11.42578125" style="51" customWidth="1"/>
    <col min="14861" max="15104" width="9.140625" style="51"/>
    <col min="15105" max="15105" width="21.28515625" style="51" customWidth="1"/>
    <col min="15106" max="15106" width="33.42578125" style="51" customWidth="1"/>
    <col min="15107" max="15107" width="15" style="51" bestFit="1" customWidth="1"/>
    <col min="15108" max="15108" width="14.140625" style="51" customWidth="1"/>
    <col min="15109" max="15109" width="14" style="51" bestFit="1" customWidth="1"/>
    <col min="15110" max="15110" width="0" style="51" hidden="1" customWidth="1"/>
    <col min="15111" max="15112" width="12.7109375" style="51" customWidth="1"/>
    <col min="15113" max="15113" width="14" style="51" bestFit="1" customWidth="1"/>
    <col min="15114" max="15114" width="12.28515625" style="51" bestFit="1" customWidth="1"/>
    <col min="15115" max="15115" width="11" style="51" bestFit="1" customWidth="1"/>
    <col min="15116" max="15116" width="11.42578125" style="51" customWidth="1"/>
    <col min="15117" max="15360" width="9.140625" style="51"/>
    <col min="15361" max="15361" width="21.28515625" style="51" customWidth="1"/>
    <col min="15362" max="15362" width="33.42578125" style="51" customWidth="1"/>
    <col min="15363" max="15363" width="15" style="51" bestFit="1" customWidth="1"/>
    <col min="15364" max="15364" width="14.140625" style="51" customWidth="1"/>
    <col min="15365" max="15365" width="14" style="51" bestFit="1" customWidth="1"/>
    <col min="15366" max="15366" width="0" style="51" hidden="1" customWidth="1"/>
    <col min="15367" max="15368" width="12.7109375" style="51" customWidth="1"/>
    <col min="15369" max="15369" width="14" style="51" bestFit="1" customWidth="1"/>
    <col min="15370" max="15370" width="12.28515625" style="51" bestFit="1" customWidth="1"/>
    <col min="15371" max="15371" width="11" style="51" bestFit="1" customWidth="1"/>
    <col min="15372" max="15372" width="11.42578125" style="51" customWidth="1"/>
    <col min="15373" max="15616" width="9.140625" style="51"/>
    <col min="15617" max="15617" width="21.28515625" style="51" customWidth="1"/>
    <col min="15618" max="15618" width="33.42578125" style="51" customWidth="1"/>
    <col min="15619" max="15619" width="15" style="51" bestFit="1" customWidth="1"/>
    <col min="15620" max="15620" width="14.140625" style="51" customWidth="1"/>
    <col min="15621" max="15621" width="14" style="51" bestFit="1" customWidth="1"/>
    <col min="15622" max="15622" width="0" style="51" hidden="1" customWidth="1"/>
    <col min="15623" max="15624" width="12.7109375" style="51" customWidth="1"/>
    <col min="15625" max="15625" width="14" style="51" bestFit="1" customWidth="1"/>
    <col min="15626" max="15626" width="12.28515625" style="51" bestFit="1" customWidth="1"/>
    <col min="15627" max="15627" width="11" style="51" bestFit="1" customWidth="1"/>
    <col min="15628" max="15628" width="11.42578125" style="51" customWidth="1"/>
    <col min="15629" max="15872" width="9.140625" style="51"/>
    <col min="15873" max="15873" width="21.28515625" style="51" customWidth="1"/>
    <col min="15874" max="15874" width="33.42578125" style="51" customWidth="1"/>
    <col min="15875" max="15875" width="15" style="51" bestFit="1" customWidth="1"/>
    <col min="15876" max="15876" width="14.140625" style="51" customWidth="1"/>
    <col min="15877" max="15877" width="14" style="51" bestFit="1" customWidth="1"/>
    <col min="15878" max="15878" width="0" style="51" hidden="1" customWidth="1"/>
    <col min="15879" max="15880" width="12.7109375" style="51" customWidth="1"/>
    <col min="15881" max="15881" width="14" style="51" bestFit="1" customWidth="1"/>
    <col min="15882" max="15882" width="12.28515625" style="51" bestFit="1" customWidth="1"/>
    <col min="15883" max="15883" width="11" style="51" bestFit="1" customWidth="1"/>
    <col min="15884" max="15884" width="11.42578125" style="51" customWidth="1"/>
    <col min="15885" max="16128" width="9.140625" style="51"/>
    <col min="16129" max="16129" width="21.28515625" style="51" customWidth="1"/>
    <col min="16130" max="16130" width="33.42578125" style="51" customWidth="1"/>
    <col min="16131" max="16131" width="15" style="51" bestFit="1" customWidth="1"/>
    <col min="16132" max="16132" width="14.140625" style="51" customWidth="1"/>
    <col min="16133" max="16133" width="14" style="51" bestFit="1" customWidth="1"/>
    <col min="16134" max="16134" width="0" style="51" hidden="1" customWidth="1"/>
    <col min="16135" max="16136" width="12.7109375" style="51" customWidth="1"/>
    <col min="16137" max="16137" width="14" style="51" bestFit="1" customWidth="1"/>
    <col min="16138" max="16138" width="12.28515625" style="51" bestFit="1" customWidth="1"/>
    <col min="16139" max="16139" width="11" style="51" bestFit="1" customWidth="1"/>
    <col min="16140" max="16140" width="11.42578125" style="51" customWidth="1"/>
    <col min="16141" max="16384" width="9.140625" style="51"/>
  </cols>
  <sheetData>
    <row r="1" spans="1:13" x14ac:dyDescent="0.2">
      <c r="A1" s="49"/>
      <c r="B1" s="50"/>
    </row>
    <row r="2" spans="1:13" ht="22.5" x14ac:dyDescent="0.3">
      <c r="A2" s="52" t="s">
        <v>52</v>
      </c>
      <c r="B2" s="50"/>
    </row>
    <row r="3" spans="1:13" x14ac:dyDescent="0.2">
      <c r="A3" s="49"/>
      <c r="B3" s="50"/>
    </row>
    <row r="4" spans="1:13" ht="15" x14ac:dyDescent="0.25">
      <c r="A4" s="53"/>
      <c r="B4" s="49"/>
      <c r="C4" s="54"/>
      <c r="D4" s="54"/>
      <c r="E4" s="54">
        <v>2025</v>
      </c>
      <c r="F4" s="54">
        <v>2016</v>
      </c>
      <c r="G4" s="54">
        <v>2026</v>
      </c>
      <c r="H4" s="54"/>
    </row>
    <row r="5" spans="1:13" x14ac:dyDescent="0.2">
      <c r="A5" s="49" t="s">
        <v>53</v>
      </c>
      <c r="B5" s="49"/>
      <c r="C5" s="55"/>
      <c r="D5" s="55"/>
      <c r="E5" s="55" t="s">
        <v>54</v>
      </c>
      <c r="F5" s="55" t="s">
        <v>55</v>
      </c>
      <c r="G5" s="55" t="s">
        <v>56</v>
      </c>
      <c r="H5" s="54"/>
    </row>
    <row r="6" spans="1:13" x14ac:dyDescent="0.2">
      <c r="A6" s="49" t="s">
        <v>57</v>
      </c>
      <c r="B6" s="50"/>
    </row>
    <row r="7" spans="1:13" x14ac:dyDescent="0.2">
      <c r="A7" s="50"/>
      <c r="B7" s="50" t="s">
        <v>58</v>
      </c>
      <c r="C7" s="56"/>
      <c r="D7" s="56"/>
      <c r="E7" s="56">
        <f>+'[1]Water Operations'!C10+'[1]Land Operations'!C10+'[1]Special Projects'!C11</f>
        <v>776261</v>
      </c>
      <c r="F7" s="56"/>
      <c r="G7" s="56">
        <f>+'[1]Water Operations'!G10+'[1]Land Operations'!G10+'[1]Special Projects'!G11</f>
        <v>797053.92</v>
      </c>
      <c r="H7" s="56"/>
      <c r="I7" s="56"/>
      <c r="K7" s="56"/>
    </row>
    <row r="8" spans="1:13" x14ac:dyDescent="0.2">
      <c r="A8" s="50"/>
      <c r="B8" s="50" t="s">
        <v>59</v>
      </c>
      <c r="C8" s="56"/>
      <c r="D8" s="56"/>
      <c r="E8" s="56">
        <f>+'[1]capital '!C11+'[1]capital '!C12+'[1]capital '!C13</f>
        <v>91018</v>
      </c>
      <c r="F8" s="56"/>
      <c r="G8" s="56">
        <f>+'[1]capital '!F11+'[1]capital '!F12+'[1]capital '!F13</f>
        <v>88189.83</v>
      </c>
      <c r="H8" s="56"/>
      <c r="I8" s="56"/>
      <c r="K8" s="56"/>
    </row>
    <row r="9" spans="1:13" x14ac:dyDescent="0.2">
      <c r="A9" s="50"/>
      <c r="B9" s="50" t="s">
        <v>60</v>
      </c>
      <c r="C9" s="56"/>
      <c r="D9" s="56"/>
      <c r="E9" s="56"/>
      <c r="F9" s="56"/>
      <c r="G9" s="56"/>
      <c r="H9" s="56"/>
      <c r="I9" s="56"/>
      <c r="K9" s="56"/>
    </row>
    <row r="10" spans="1:13" x14ac:dyDescent="0.2">
      <c r="A10" s="50"/>
      <c r="B10" s="50" t="s">
        <v>61</v>
      </c>
      <c r="C10" s="56"/>
      <c r="D10" s="56"/>
      <c r="E10" s="56"/>
      <c r="F10" s="56"/>
      <c r="G10" s="56">
        <f>+'[2]Water Operations'!G11</f>
        <v>0</v>
      </c>
      <c r="H10" s="56"/>
      <c r="J10" s="56"/>
      <c r="K10" s="56"/>
    </row>
    <row r="11" spans="1:13" x14ac:dyDescent="0.2">
      <c r="A11" s="50"/>
      <c r="B11" s="50" t="s">
        <v>62</v>
      </c>
      <c r="C11" s="56"/>
      <c r="D11" s="56"/>
      <c r="E11" s="56">
        <f>+'[1]Land Operations'!C13</f>
        <v>2499</v>
      </c>
      <c r="F11" s="56"/>
      <c r="G11" s="56">
        <f>+'[1]Land Operations'!G13</f>
        <v>2549</v>
      </c>
      <c r="H11" s="56"/>
      <c r="J11" s="56"/>
      <c r="K11" s="56"/>
    </row>
    <row r="12" spans="1:13" x14ac:dyDescent="0.2">
      <c r="A12" s="49"/>
      <c r="B12" s="50" t="s">
        <v>5</v>
      </c>
      <c r="C12" s="56"/>
      <c r="D12" s="56"/>
      <c r="E12" s="56">
        <v>60267</v>
      </c>
      <c r="F12" s="56"/>
      <c r="G12" s="56">
        <f>+'[2]Water Operations'!G9</f>
        <v>60267</v>
      </c>
      <c r="H12" s="56"/>
    </row>
    <row r="13" spans="1:13" ht="11.25" hidden="1" customHeight="1" x14ac:dyDescent="0.2">
      <c r="A13" s="49"/>
      <c r="B13" s="50" t="s">
        <v>63</v>
      </c>
      <c r="C13" s="56"/>
      <c r="D13" s="56"/>
      <c r="E13" s="56"/>
      <c r="F13" s="56"/>
      <c r="G13" s="56"/>
      <c r="H13" s="56"/>
      <c r="I13" s="56"/>
      <c r="L13" s="57"/>
    </row>
    <row r="14" spans="1:13" hidden="1" x14ac:dyDescent="0.2">
      <c r="A14" s="49"/>
      <c r="B14" s="50" t="s">
        <v>64</v>
      </c>
      <c r="C14" s="56"/>
      <c r="D14" s="56"/>
      <c r="E14" s="56"/>
      <c r="F14" s="56"/>
      <c r="G14" s="58"/>
      <c r="H14" s="58"/>
      <c r="L14" s="59"/>
      <c r="M14" s="59"/>
    </row>
    <row r="15" spans="1:13" hidden="1" x14ac:dyDescent="0.2">
      <c r="A15" s="49"/>
      <c r="B15" s="50" t="s">
        <v>65</v>
      </c>
      <c r="C15" s="56"/>
      <c r="D15" s="56"/>
      <c r="E15" s="56"/>
      <c r="F15" s="56"/>
      <c r="G15" s="56"/>
      <c r="H15" s="56"/>
      <c r="L15" s="56"/>
    </row>
    <row r="16" spans="1:13" x14ac:dyDescent="0.2">
      <c r="A16" s="49"/>
      <c r="B16" s="50" t="s">
        <v>66</v>
      </c>
      <c r="C16" s="56"/>
      <c r="D16" s="56"/>
      <c r="E16" s="56">
        <v>315178</v>
      </c>
      <c r="F16" s="56"/>
      <c r="G16" s="56">
        <v>304041.24</v>
      </c>
      <c r="I16" s="60"/>
      <c r="L16" s="56"/>
    </row>
    <row r="17" spans="1:13" x14ac:dyDescent="0.2">
      <c r="A17" s="49"/>
      <c r="B17" s="50" t="s">
        <v>67</v>
      </c>
      <c r="C17" s="56"/>
      <c r="D17" s="56"/>
      <c r="E17" s="56">
        <f>+'[1]capital '!C15</f>
        <v>9810</v>
      </c>
      <c r="F17" s="56"/>
      <c r="G17" s="56">
        <f>+'[1]capital '!F15</f>
        <v>7500</v>
      </c>
      <c r="I17" s="60"/>
      <c r="L17" s="56"/>
    </row>
    <row r="18" spans="1:13" x14ac:dyDescent="0.2">
      <c r="A18" s="49"/>
      <c r="B18" s="50" t="s">
        <v>68</v>
      </c>
      <c r="C18" s="56"/>
      <c r="D18" s="56"/>
      <c r="E18" s="56">
        <f>+'[1]capital '!C16+'[1]capital '!C17</f>
        <v>0</v>
      </c>
      <c r="F18" s="56"/>
      <c r="G18" s="56">
        <f>+'[1]capital '!F16+'[1]capital '!F17</f>
        <v>75800</v>
      </c>
      <c r="I18" s="60"/>
      <c r="K18" s="56"/>
      <c r="L18" s="56"/>
    </row>
    <row r="19" spans="1:13" x14ac:dyDescent="0.2">
      <c r="A19" s="49"/>
      <c r="B19" s="50" t="s">
        <v>12</v>
      </c>
      <c r="C19" s="56"/>
      <c r="D19" s="56"/>
      <c r="E19" s="56">
        <f>+'[1]capital '!C18+'[1]capital '!C14</f>
        <v>16500</v>
      </c>
      <c r="F19" s="56"/>
      <c r="G19" s="56">
        <f>+'[1]capital '!F18</f>
        <v>83300</v>
      </c>
      <c r="H19" s="25"/>
      <c r="I19" s="60"/>
      <c r="L19" s="56"/>
    </row>
    <row r="20" spans="1:13" x14ac:dyDescent="0.2">
      <c r="A20" s="49"/>
      <c r="B20" s="50"/>
      <c r="C20" s="56"/>
      <c r="D20" s="56"/>
      <c r="E20" s="56"/>
      <c r="F20" s="56"/>
      <c r="G20" s="56"/>
      <c r="H20" s="56"/>
      <c r="L20" s="56"/>
      <c r="M20" s="61"/>
    </row>
    <row r="21" spans="1:13" x14ac:dyDescent="0.2">
      <c r="A21" s="49"/>
      <c r="B21" s="62" t="s">
        <v>69</v>
      </c>
      <c r="C21" s="63"/>
      <c r="D21" s="63"/>
      <c r="E21" s="63">
        <f>SUM(E7:E20)</f>
        <v>1271533</v>
      </c>
      <c r="F21" s="63">
        <f>SUM(F7:F20)</f>
        <v>0</v>
      </c>
      <c r="G21" s="63">
        <f>SUM(G7:G20)</f>
        <v>1418700.99</v>
      </c>
      <c r="H21" s="59"/>
      <c r="I21" s="56"/>
    </row>
    <row r="22" spans="1:13" x14ac:dyDescent="0.2">
      <c r="A22" s="49"/>
      <c r="B22" s="49"/>
      <c r="C22" s="56"/>
      <c r="E22" s="56"/>
      <c r="F22" s="56"/>
      <c r="G22" s="56"/>
      <c r="H22" s="56"/>
    </row>
    <row r="23" spans="1:13" x14ac:dyDescent="0.2">
      <c r="A23" s="49" t="s">
        <v>70</v>
      </c>
      <c r="B23" s="49"/>
      <c r="C23" s="56"/>
      <c r="E23" s="56"/>
      <c r="F23" s="56"/>
      <c r="G23" s="56"/>
      <c r="H23" s="56"/>
      <c r="I23" s="57"/>
    </row>
    <row r="24" spans="1:13" x14ac:dyDescent="0.2">
      <c r="A24" s="49"/>
      <c r="B24" s="50"/>
      <c r="C24" s="56"/>
      <c r="E24" s="56"/>
      <c r="F24" s="56"/>
      <c r="G24" s="56"/>
      <c r="H24" s="56"/>
      <c r="I24" s="57"/>
    </row>
    <row r="25" spans="1:13" x14ac:dyDescent="0.2">
      <c r="A25" s="50"/>
      <c r="B25" s="50" t="s">
        <v>71</v>
      </c>
      <c r="C25" s="56"/>
      <c r="D25" s="56"/>
      <c r="E25" s="56">
        <f>+'[1]Water Operations'!C64</f>
        <v>1056907.2000000002</v>
      </c>
      <c r="F25" s="56"/>
      <c r="G25" s="56">
        <f>+'[1]Water Operations'!G157</f>
        <v>1061917.7949000003</v>
      </c>
      <c r="H25" s="56"/>
      <c r="I25" s="56"/>
      <c r="L25" s="64"/>
    </row>
    <row r="26" spans="1:13" x14ac:dyDescent="0.2">
      <c r="A26" s="50"/>
      <c r="B26" s="50" t="s">
        <v>72</v>
      </c>
      <c r="C26" s="56"/>
      <c r="D26" s="56"/>
      <c r="E26" s="56">
        <f>+'[1]Land Operations'!C15</f>
        <v>16311</v>
      </c>
      <c r="F26" s="56"/>
      <c r="G26" s="56">
        <f>+'[1]Land Operations'!G25</f>
        <v>19770.9378</v>
      </c>
      <c r="H26" s="56"/>
      <c r="I26" s="25"/>
      <c r="J26" s="58"/>
      <c r="L26" s="65"/>
    </row>
    <row r="27" spans="1:13" x14ac:dyDescent="0.2">
      <c r="A27" s="50"/>
      <c r="B27" s="50" t="s">
        <v>73</v>
      </c>
      <c r="C27" s="56"/>
      <c r="D27" s="56"/>
      <c r="E27" s="56">
        <f>+'[1]Special Projects'!C14</f>
        <v>80987</v>
      </c>
      <c r="F27" s="56"/>
      <c r="G27" s="56">
        <f>+'[1]Special Projects'!G44</f>
        <v>82223.571199999991</v>
      </c>
      <c r="H27" s="56"/>
    </row>
    <row r="28" spans="1:13" x14ac:dyDescent="0.2">
      <c r="A28" s="50"/>
      <c r="B28" s="50" t="s">
        <v>74</v>
      </c>
      <c r="C28" s="56"/>
      <c r="D28" s="56"/>
      <c r="E28" s="56">
        <v>18500</v>
      </c>
      <c r="F28" s="56"/>
      <c r="G28" s="56">
        <f>+'[1]capital '!F28</f>
        <v>5000</v>
      </c>
      <c r="H28" s="56"/>
      <c r="I28" s="56"/>
    </row>
    <row r="29" spans="1:13" x14ac:dyDescent="0.2">
      <c r="A29" s="50"/>
      <c r="B29" s="50" t="s">
        <v>75</v>
      </c>
      <c r="C29" s="56"/>
      <c r="D29" s="56"/>
      <c r="E29" s="56">
        <f>+'[1]capital '!C26+'[1]capital '!C27+'[1]capital '!C31</f>
        <v>79208</v>
      </c>
      <c r="F29" s="56"/>
      <c r="G29" s="56">
        <f>+'[1]capital '!F26+'[1]capital '!F27+'[1]capital '!F32</f>
        <v>83189.83</v>
      </c>
      <c r="H29" s="56"/>
    </row>
    <row r="30" spans="1:13" x14ac:dyDescent="0.2">
      <c r="A30" s="50"/>
      <c r="B30" s="50" t="s">
        <v>76</v>
      </c>
      <c r="C30" s="56"/>
      <c r="D30" s="56"/>
      <c r="E30" s="56">
        <f>+'[1]capital '!C25</f>
        <v>19620</v>
      </c>
      <c r="F30" s="56"/>
      <c r="G30" s="56">
        <f>+'[1]capital '!F25</f>
        <v>15000</v>
      </c>
      <c r="H30" s="56"/>
    </row>
    <row r="31" spans="1:13" x14ac:dyDescent="0.2">
      <c r="A31" s="50"/>
      <c r="B31" s="50" t="s">
        <v>77</v>
      </c>
      <c r="C31" s="56"/>
      <c r="D31" s="56"/>
      <c r="E31" s="56">
        <f>+'[1]capital '!C29+'[1]capital '!C30</f>
        <v>0</v>
      </c>
      <c r="F31" s="56"/>
      <c r="G31" s="56">
        <f>+'[1]capital '!F29+'[1]capital '!F30</f>
        <v>151600</v>
      </c>
      <c r="H31" s="56"/>
    </row>
    <row r="32" spans="1:13" x14ac:dyDescent="0.2">
      <c r="A32" s="50"/>
      <c r="B32" s="62" t="s">
        <v>78</v>
      </c>
      <c r="C32" s="63"/>
      <c r="D32" s="63"/>
      <c r="E32" s="63">
        <f>SUM(E25:E31)</f>
        <v>1271533.2000000002</v>
      </c>
      <c r="F32" s="63">
        <f>SUM(F25:F31)</f>
        <v>0</v>
      </c>
      <c r="G32" s="63">
        <f>SUM(G25:G31)</f>
        <v>1418702.1339000002</v>
      </c>
      <c r="H32" s="59"/>
      <c r="I32" s="25"/>
    </row>
    <row r="33" spans="1:13" x14ac:dyDescent="0.2">
      <c r="A33" s="50"/>
      <c r="B33" s="50"/>
      <c r="D33" s="185"/>
      <c r="E33" s="185"/>
      <c r="F33" s="66"/>
      <c r="G33" s="186"/>
      <c r="H33" s="187"/>
      <c r="I33" s="187"/>
    </row>
    <row r="34" spans="1:13" ht="15" x14ac:dyDescent="0.25">
      <c r="A34" s="53" t="s">
        <v>79</v>
      </c>
      <c r="B34" s="67"/>
      <c r="C34" s="68">
        <f>+B38-B37</f>
        <v>17964.75</v>
      </c>
      <c r="D34" s="56"/>
      <c r="E34" s="69"/>
      <c r="F34" s="69"/>
      <c r="G34" s="56"/>
      <c r="H34" s="56"/>
      <c r="I34" s="56"/>
    </row>
    <row r="35" spans="1:13" ht="15" x14ac:dyDescent="0.25">
      <c r="A35" s="53" t="s">
        <v>80</v>
      </c>
      <c r="B35" s="67"/>
      <c r="C35" s="70">
        <f>+C34/B37</f>
        <v>2.0713922509365497E-2</v>
      </c>
      <c r="D35" s="71"/>
      <c r="E35" s="69"/>
      <c r="F35" s="69"/>
      <c r="G35" s="56"/>
      <c r="I35" s="56"/>
    </row>
    <row r="36" spans="1:13" x14ac:dyDescent="0.2">
      <c r="E36" s="56"/>
      <c r="F36" s="56"/>
      <c r="I36" s="56"/>
    </row>
    <row r="37" spans="1:13" x14ac:dyDescent="0.2">
      <c r="A37" s="72" t="s">
        <v>81</v>
      </c>
      <c r="B37" s="59">
        <f>+E7+E8</f>
        <v>867279</v>
      </c>
      <c r="C37" s="73"/>
      <c r="D37" s="56"/>
      <c r="E37" s="56"/>
      <c r="F37" s="56"/>
      <c r="G37" s="56"/>
      <c r="H37" s="56"/>
      <c r="I37" s="56"/>
    </row>
    <row r="38" spans="1:13" x14ac:dyDescent="0.2">
      <c r="A38" s="72" t="s">
        <v>82</v>
      </c>
      <c r="B38" s="59">
        <f>+G7+G8</f>
        <v>885243.75</v>
      </c>
      <c r="C38" s="59"/>
      <c r="F38" s="56"/>
      <c r="G38" s="56"/>
      <c r="H38" s="56"/>
      <c r="I38" s="56"/>
    </row>
    <row r="39" spans="1:13" x14ac:dyDescent="0.2">
      <c r="B39" s="56"/>
      <c r="F39" s="56"/>
      <c r="I39" s="56"/>
      <c r="L39" s="74"/>
      <c r="M39" s="56"/>
    </row>
    <row r="40" spans="1:13" x14ac:dyDescent="0.2">
      <c r="E40" s="56"/>
      <c r="F40" s="56"/>
      <c r="G40" s="57"/>
      <c r="H40" s="57"/>
      <c r="I40" s="56"/>
      <c r="L40" s="56"/>
      <c r="M40" s="71"/>
    </row>
    <row r="41" spans="1:13" ht="14.25" x14ac:dyDescent="0.2">
      <c r="A41" s="75"/>
      <c r="D41" s="72"/>
      <c r="E41" s="56"/>
      <c r="G41" s="72"/>
      <c r="H41" s="72"/>
      <c r="I41" s="59"/>
    </row>
    <row r="42" spans="1:13" ht="15" x14ac:dyDescent="0.25">
      <c r="A42" s="76"/>
      <c r="B42" s="75"/>
      <c r="C42" s="75"/>
      <c r="G42" s="57"/>
      <c r="H42" s="57"/>
    </row>
    <row r="43" spans="1:13" ht="15" x14ac:dyDescent="0.25">
      <c r="A43" s="76"/>
      <c r="B43" s="75"/>
      <c r="C43" s="69"/>
      <c r="I43" s="64"/>
      <c r="J43" s="64"/>
    </row>
    <row r="44" spans="1:13" ht="14.25" x14ac:dyDescent="0.2">
      <c r="A44" s="75"/>
      <c r="B44" s="75"/>
      <c r="C44" s="69"/>
    </row>
    <row r="45" spans="1:13" ht="14.25" x14ac:dyDescent="0.2">
      <c r="A45" s="75"/>
      <c r="B45" s="77"/>
      <c r="C45" s="77"/>
      <c r="E45" s="64"/>
    </row>
    <row r="46" spans="1:13" ht="14.25" x14ac:dyDescent="0.2">
      <c r="A46" s="75"/>
      <c r="C46" s="77"/>
      <c r="E46" s="64"/>
      <c r="F46" s="56"/>
      <c r="G46" s="57"/>
      <c r="H46" s="57"/>
      <c r="I46" s="64"/>
      <c r="J46" s="78"/>
    </row>
    <row r="47" spans="1:13" ht="14.25" x14ac:dyDescent="0.2">
      <c r="A47" s="75"/>
      <c r="C47" s="77"/>
      <c r="L47" s="56"/>
    </row>
    <row r="48" spans="1:13" ht="14.25" x14ac:dyDescent="0.2">
      <c r="A48" s="75"/>
      <c r="C48" s="71"/>
      <c r="E48" s="79"/>
      <c r="L48" s="71"/>
    </row>
    <row r="49" spans="1:3" ht="14.25" x14ac:dyDescent="0.2">
      <c r="A49" s="75"/>
      <c r="B49" s="75"/>
      <c r="C49" s="69"/>
    </row>
    <row r="50" spans="1:3" ht="14.25" x14ac:dyDescent="0.2">
      <c r="A50" s="75"/>
      <c r="B50" s="75"/>
      <c r="C50" s="69"/>
    </row>
    <row r="51" spans="1:3" ht="14.25" x14ac:dyDescent="0.2">
      <c r="A51" s="75"/>
      <c r="B51" s="75"/>
      <c r="C51" s="75"/>
    </row>
  </sheetData>
  <mergeCells count="2">
    <mergeCell ref="D33:E33"/>
    <mergeCell ref="G33:I33"/>
  </mergeCells>
  <pageMargins left="0.7" right="0.7" top="0.75" bottom="0.75" header="0.3" footer="0.3"/>
  <pageSetup scale="83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CE97-788E-4701-8237-B0BE3C9CA3C2}">
  <sheetPr>
    <tabColor theme="3" tint="0.39997558519241921"/>
  </sheetPr>
  <dimension ref="A1:O242"/>
  <sheetViews>
    <sheetView zoomScaleNormal="100" zoomScaleSheetLayoutView="55" workbookViewId="0">
      <pane ySplit="8" topLeftCell="A9" activePane="bottomLeft" state="frozen"/>
      <selection pane="bottomLeft" activeCell="A159" sqref="A159:I172"/>
    </sheetView>
  </sheetViews>
  <sheetFormatPr defaultRowHeight="12.75" x14ac:dyDescent="0.2"/>
  <cols>
    <col min="1" max="1" width="13" customWidth="1"/>
    <col min="2" max="2" width="50.7109375" customWidth="1"/>
    <col min="3" max="4" width="13.7109375" customWidth="1"/>
    <col min="5" max="5" width="8.7109375" customWidth="1"/>
    <col min="6" max="6" width="13.7109375" customWidth="1"/>
    <col min="7" max="7" width="15" customWidth="1"/>
    <col min="8" max="8" width="1.5703125" customWidth="1"/>
    <col min="9" max="9" width="25.7109375" customWidth="1"/>
    <col min="10" max="10" width="25.140625" customWidth="1"/>
    <col min="11" max="11" width="14" customWidth="1"/>
    <col min="12" max="12" width="17.28515625" customWidth="1"/>
    <col min="13" max="13" width="17.42578125" bestFit="1" customWidth="1"/>
    <col min="257" max="257" width="13" customWidth="1"/>
    <col min="258" max="258" width="50.7109375" customWidth="1"/>
    <col min="259" max="260" width="13.7109375" customWidth="1"/>
    <col min="261" max="261" width="8.7109375" customWidth="1"/>
    <col min="262" max="262" width="13.7109375" customWidth="1"/>
    <col min="263" max="263" width="15" customWidth="1"/>
    <col min="264" max="264" width="1.5703125" customWidth="1"/>
    <col min="265" max="265" width="25.7109375" customWidth="1"/>
    <col min="266" max="266" width="25.140625" customWidth="1"/>
    <col min="267" max="267" width="14" customWidth="1"/>
    <col min="268" max="268" width="17.28515625" customWidth="1"/>
    <col min="269" max="269" width="17.42578125" bestFit="1" customWidth="1"/>
    <col min="513" max="513" width="13" customWidth="1"/>
    <col min="514" max="514" width="50.7109375" customWidth="1"/>
    <col min="515" max="516" width="13.7109375" customWidth="1"/>
    <col min="517" max="517" width="8.7109375" customWidth="1"/>
    <col min="518" max="518" width="13.7109375" customWidth="1"/>
    <col min="519" max="519" width="15" customWidth="1"/>
    <col min="520" max="520" width="1.5703125" customWidth="1"/>
    <col min="521" max="521" width="25.7109375" customWidth="1"/>
    <col min="522" max="522" width="25.140625" customWidth="1"/>
    <col min="523" max="523" width="14" customWidth="1"/>
    <col min="524" max="524" width="17.28515625" customWidth="1"/>
    <col min="525" max="525" width="17.42578125" bestFit="1" customWidth="1"/>
    <col min="769" max="769" width="13" customWidth="1"/>
    <col min="770" max="770" width="50.7109375" customWidth="1"/>
    <col min="771" max="772" width="13.7109375" customWidth="1"/>
    <col min="773" max="773" width="8.7109375" customWidth="1"/>
    <col min="774" max="774" width="13.7109375" customWidth="1"/>
    <col min="775" max="775" width="15" customWidth="1"/>
    <col min="776" max="776" width="1.5703125" customWidth="1"/>
    <col min="777" max="777" width="25.7109375" customWidth="1"/>
    <col min="778" max="778" width="25.140625" customWidth="1"/>
    <col min="779" max="779" width="14" customWidth="1"/>
    <col min="780" max="780" width="17.28515625" customWidth="1"/>
    <col min="781" max="781" width="17.42578125" bestFit="1" customWidth="1"/>
    <col min="1025" max="1025" width="13" customWidth="1"/>
    <col min="1026" max="1026" width="50.7109375" customWidth="1"/>
    <col min="1027" max="1028" width="13.7109375" customWidth="1"/>
    <col min="1029" max="1029" width="8.7109375" customWidth="1"/>
    <col min="1030" max="1030" width="13.7109375" customWidth="1"/>
    <col min="1031" max="1031" width="15" customWidth="1"/>
    <col min="1032" max="1032" width="1.5703125" customWidth="1"/>
    <col min="1033" max="1033" width="25.7109375" customWidth="1"/>
    <col min="1034" max="1034" width="25.140625" customWidth="1"/>
    <col min="1035" max="1035" width="14" customWidth="1"/>
    <col min="1036" max="1036" width="17.28515625" customWidth="1"/>
    <col min="1037" max="1037" width="17.42578125" bestFit="1" customWidth="1"/>
    <col min="1281" max="1281" width="13" customWidth="1"/>
    <col min="1282" max="1282" width="50.7109375" customWidth="1"/>
    <col min="1283" max="1284" width="13.7109375" customWidth="1"/>
    <col min="1285" max="1285" width="8.7109375" customWidth="1"/>
    <col min="1286" max="1286" width="13.7109375" customWidth="1"/>
    <col min="1287" max="1287" width="15" customWidth="1"/>
    <col min="1288" max="1288" width="1.5703125" customWidth="1"/>
    <col min="1289" max="1289" width="25.7109375" customWidth="1"/>
    <col min="1290" max="1290" width="25.140625" customWidth="1"/>
    <col min="1291" max="1291" width="14" customWidth="1"/>
    <col min="1292" max="1292" width="17.28515625" customWidth="1"/>
    <col min="1293" max="1293" width="17.42578125" bestFit="1" customWidth="1"/>
    <col min="1537" max="1537" width="13" customWidth="1"/>
    <col min="1538" max="1538" width="50.7109375" customWidth="1"/>
    <col min="1539" max="1540" width="13.7109375" customWidth="1"/>
    <col min="1541" max="1541" width="8.7109375" customWidth="1"/>
    <col min="1542" max="1542" width="13.7109375" customWidth="1"/>
    <col min="1543" max="1543" width="15" customWidth="1"/>
    <col min="1544" max="1544" width="1.5703125" customWidth="1"/>
    <col min="1545" max="1545" width="25.7109375" customWidth="1"/>
    <col min="1546" max="1546" width="25.140625" customWidth="1"/>
    <col min="1547" max="1547" width="14" customWidth="1"/>
    <col min="1548" max="1548" width="17.28515625" customWidth="1"/>
    <col min="1549" max="1549" width="17.42578125" bestFit="1" customWidth="1"/>
    <col min="1793" max="1793" width="13" customWidth="1"/>
    <col min="1794" max="1794" width="50.7109375" customWidth="1"/>
    <col min="1795" max="1796" width="13.7109375" customWidth="1"/>
    <col min="1797" max="1797" width="8.7109375" customWidth="1"/>
    <col min="1798" max="1798" width="13.7109375" customWidth="1"/>
    <col min="1799" max="1799" width="15" customWidth="1"/>
    <col min="1800" max="1800" width="1.5703125" customWidth="1"/>
    <col min="1801" max="1801" width="25.7109375" customWidth="1"/>
    <col min="1802" max="1802" width="25.140625" customWidth="1"/>
    <col min="1803" max="1803" width="14" customWidth="1"/>
    <col min="1804" max="1804" width="17.28515625" customWidth="1"/>
    <col min="1805" max="1805" width="17.42578125" bestFit="1" customWidth="1"/>
    <col min="2049" max="2049" width="13" customWidth="1"/>
    <col min="2050" max="2050" width="50.7109375" customWidth="1"/>
    <col min="2051" max="2052" width="13.7109375" customWidth="1"/>
    <col min="2053" max="2053" width="8.7109375" customWidth="1"/>
    <col min="2054" max="2054" width="13.7109375" customWidth="1"/>
    <col min="2055" max="2055" width="15" customWidth="1"/>
    <col min="2056" max="2056" width="1.5703125" customWidth="1"/>
    <col min="2057" max="2057" width="25.7109375" customWidth="1"/>
    <col min="2058" max="2058" width="25.140625" customWidth="1"/>
    <col min="2059" max="2059" width="14" customWidth="1"/>
    <col min="2060" max="2060" width="17.28515625" customWidth="1"/>
    <col min="2061" max="2061" width="17.42578125" bestFit="1" customWidth="1"/>
    <col min="2305" max="2305" width="13" customWidth="1"/>
    <col min="2306" max="2306" width="50.7109375" customWidth="1"/>
    <col min="2307" max="2308" width="13.7109375" customWidth="1"/>
    <col min="2309" max="2309" width="8.7109375" customWidth="1"/>
    <col min="2310" max="2310" width="13.7109375" customWidth="1"/>
    <col min="2311" max="2311" width="15" customWidth="1"/>
    <col min="2312" max="2312" width="1.5703125" customWidth="1"/>
    <col min="2313" max="2313" width="25.7109375" customWidth="1"/>
    <col min="2314" max="2314" width="25.140625" customWidth="1"/>
    <col min="2315" max="2315" width="14" customWidth="1"/>
    <col min="2316" max="2316" width="17.28515625" customWidth="1"/>
    <col min="2317" max="2317" width="17.42578125" bestFit="1" customWidth="1"/>
    <col min="2561" max="2561" width="13" customWidth="1"/>
    <col min="2562" max="2562" width="50.7109375" customWidth="1"/>
    <col min="2563" max="2564" width="13.7109375" customWidth="1"/>
    <col min="2565" max="2565" width="8.7109375" customWidth="1"/>
    <col min="2566" max="2566" width="13.7109375" customWidth="1"/>
    <col min="2567" max="2567" width="15" customWidth="1"/>
    <col min="2568" max="2568" width="1.5703125" customWidth="1"/>
    <col min="2569" max="2569" width="25.7109375" customWidth="1"/>
    <col min="2570" max="2570" width="25.140625" customWidth="1"/>
    <col min="2571" max="2571" width="14" customWidth="1"/>
    <col min="2572" max="2572" width="17.28515625" customWidth="1"/>
    <col min="2573" max="2573" width="17.42578125" bestFit="1" customWidth="1"/>
    <col min="2817" max="2817" width="13" customWidth="1"/>
    <col min="2818" max="2818" width="50.7109375" customWidth="1"/>
    <col min="2819" max="2820" width="13.7109375" customWidth="1"/>
    <col min="2821" max="2821" width="8.7109375" customWidth="1"/>
    <col min="2822" max="2822" width="13.7109375" customWidth="1"/>
    <col min="2823" max="2823" width="15" customWidth="1"/>
    <col min="2824" max="2824" width="1.5703125" customWidth="1"/>
    <col min="2825" max="2825" width="25.7109375" customWidth="1"/>
    <col min="2826" max="2826" width="25.140625" customWidth="1"/>
    <col min="2827" max="2827" width="14" customWidth="1"/>
    <col min="2828" max="2828" width="17.28515625" customWidth="1"/>
    <col min="2829" max="2829" width="17.42578125" bestFit="1" customWidth="1"/>
    <col min="3073" max="3073" width="13" customWidth="1"/>
    <col min="3074" max="3074" width="50.7109375" customWidth="1"/>
    <col min="3075" max="3076" width="13.7109375" customWidth="1"/>
    <col min="3077" max="3077" width="8.7109375" customWidth="1"/>
    <col min="3078" max="3078" width="13.7109375" customWidth="1"/>
    <col min="3079" max="3079" width="15" customWidth="1"/>
    <col min="3080" max="3080" width="1.5703125" customWidth="1"/>
    <col min="3081" max="3081" width="25.7109375" customWidth="1"/>
    <col min="3082" max="3082" width="25.140625" customWidth="1"/>
    <col min="3083" max="3083" width="14" customWidth="1"/>
    <col min="3084" max="3084" width="17.28515625" customWidth="1"/>
    <col min="3085" max="3085" width="17.42578125" bestFit="1" customWidth="1"/>
    <col min="3329" max="3329" width="13" customWidth="1"/>
    <col min="3330" max="3330" width="50.7109375" customWidth="1"/>
    <col min="3331" max="3332" width="13.7109375" customWidth="1"/>
    <col min="3333" max="3333" width="8.7109375" customWidth="1"/>
    <col min="3334" max="3334" width="13.7109375" customWidth="1"/>
    <col min="3335" max="3335" width="15" customWidth="1"/>
    <col min="3336" max="3336" width="1.5703125" customWidth="1"/>
    <col min="3337" max="3337" width="25.7109375" customWidth="1"/>
    <col min="3338" max="3338" width="25.140625" customWidth="1"/>
    <col min="3339" max="3339" width="14" customWidth="1"/>
    <col min="3340" max="3340" width="17.28515625" customWidth="1"/>
    <col min="3341" max="3341" width="17.42578125" bestFit="1" customWidth="1"/>
    <col min="3585" max="3585" width="13" customWidth="1"/>
    <col min="3586" max="3586" width="50.7109375" customWidth="1"/>
    <col min="3587" max="3588" width="13.7109375" customWidth="1"/>
    <col min="3589" max="3589" width="8.7109375" customWidth="1"/>
    <col min="3590" max="3590" width="13.7109375" customWidth="1"/>
    <col min="3591" max="3591" width="15" customWidth="1"/>
    <col min="3592" max="3592" width="1.5703125" customWidth="1"/>
    <col min="3593" max="3593" width="25.7109375" customWidth="1"/>
    <col min="3594" max="3594" width="25.140625" customWidth="1"/>
    <col min="3595" max="3595" width="14" customWidth="1"/>
    <col min="3596" max="3596" width="17.28515625" customWidth="1"/>
    <col min="3597" max="3597" width="17.42578125" bestFit="1" customWidth="1"/>
    <col min="3841" max="3841" width="13" customWidth="1"/>
    <col min="3842" max="3842" width="50.7109375" customWidth="1"/>
    <col min="3843" max="3844" width="13.7109375" customWidth="1"/>
    <col min="3845" max="3845" width="8.7109375" customWidth="1"/>
    <col min="3846" max="3846" width="13.7109375" customWidth="1"/>
    <col min="3847" max="3847" width="15" customWidth="1"/>
    <col min="3848" max="3848" width="1.5703125" customWidth="1"/>
    <col min="3849" max="3849" width="25.7109375" customWidth="1"/>
    <col min="3850" max="3850" width="25.140625" customWidth="1"/>
    <col min="3851" max="3851" width="14" customWidth="1"/>
    <col min="3852" max="3852" width="17.28515625" customWidth="1"/>
    <col min="3853" max="3853" width="17.42578125" bestFit="1" customWidth="1"/>
    <col min="4097" max="4097" width="13" customWidth="1"/>
    <col min="4098" max="4098" width="50.7109375" customWidth="1"/>
    <col min="4099" max="4100" width="13.7109375" customWidth="1"/>
    <col min="4101" max="4101" width="8.7109375" customWidth="1"/>
    <col min="4102" max="4102" width="13.7109375" customWidth="1"/>
    <col min="4103" max="4103" width="15" customWidth="1"/>
    <col min="4104" max="4104" width="1.5703125" customWidth="1"/>
    <col min="4105" max="4105" width="25.7109375" customWidth="1"/>
    <col min="4106" max="4106" width="25.140625" customWidth="1"/>
    <col min="4107" max="4107" width="14" customWidth="1"/>
    <col min="4108" max="4108" width="17.28515625" customWidth="1"/>
    <col min="4109" max="4109" width="17.42578125" bestFit="1" customWidth="1"/>
    <col min="4353" max="4353" width="13" customWidth="1"/>
    <col min="4354" max="4354" width="50.7109375" customWidth="1"/>
    <col min="4355" max="4356" width="13.7109375" customWidth="1"/>
    <col min="4357" max="4357" width="8.7109375" customWidth="1"/>
    <col min="4358" max="4358" width="13.7109375" customWidth="1"/>
    <col min="4359" max="4359" width="15" customWidth="1"/>
    <col min="4360" max="4360" width="1.5703125" customWidth="1"/>
    <col min="4361" max="4361" width="25.7109375" customWidth="1"/>
    <col min="4362" max="4362" width="25.140625" customWidth="1"/>
    <col min="4363" max="4363" width="14" customWidth="1"/>
    <col min="4364" max="4364" width="17.28515625" customWidth="1"/>
    <col min="4365" max="4365" width="17.42578125" bestFit="1" customWidth="1"/>
    <col min="4609" max="4609" width="13" customWidth="1"/>
    <col min="4610" max="4610" width="50.7109375" customWidth="1"/>
    <col min="4611" max="4612" width="13.7109375" customWidth="1"/>
    <col min="4613" max="4613" width="8.7109375" customWidth="1"/>
    <col min="4614" max="4614" width="13.7109375" customWidth="1"/>
    <col min="4615" max="4615" width="15" customWidth="1"/>
    <col min="4616" max="4616" width="1.5703125" customWidth="1"/>
    <col min="4617" max="4617" width="25.7109375" customWidth="1"/>
    <col min="4618" max="4618" width="25.140625" customWidth="1"/>
    <col min="4619" max="4619" width="14" customWidth="1"/>
    <col min="4620" max="4620" width="17.28515625" customWidth="1"/>
    <col min="4621" max="4621" width="17.42578125" bestFit="1" customWidth="1"/>
    <col min="4865" max="4865" width="13" customWidth="1"/>
    <col min="4866" max="4866" width="50.7109375" customWidth="1"/>
    <col min="4867" max="4868" width="13.7109375" customWidth="1"/>
    <col min="4869" max="4869" width="8.7109375" customWidth="1"/>
    <col min="4870" max="4870" width="13.7109375" customWidth="1"/>
    <col min="4871" max="4871" width="15" customWidth="1"/>
    <col min="4872" max="4872" width="1.5703125" customWidth="1"/>
    <col min="4873" max="4873" width="25.7109375" customWidth="1"/>
    <col min="4874" max="4874" width="25.140625" customWidth="1"/>
    <col min="4875" max="4875" width="14" customWidth="1"/>
    <col min="4876" max="4876" width="17.28515625" customWidth="1"/>
    <col min="4877" max="4877" width="17.42578125" bestFit="1" customWidth="1"/>
    <col min="5121" max="5121" width="13" customWidth="1"/>
    <col min="5122" max="5122" width="50.7109375" customWidth="1"/>
    <col min="5123" max="5124" width="13.7109375" customWidth="1"/>
    <col min="5125" max="5125" width="8.7109375" customWidth="1"/>
    <col min="5126" max="5126" width="13.7109375" customWidth="1"/>
    <col min="5127" max="5127" width="15" customWidth="1"/>
    <col min="5128" max="5128" width="1.5703125" customWidth="1"/>
    <col min="5129" max="5129" width="25.7109375" customWidth="1"/>
    <col min="5130" max="5130" width="25.140625" customWidth="1"/>
    <col min="5131" max="5131" width="14" customWidth="1"/>
    <col min="5132" max="5132" width="17.28515625" customWidth="1"/>
    <col min="5133" max="5133" width="17.42578125" bestFit="1" customWidth="1"/>
    <col min="5377" max="5377" width="13" customWidth="1"/>
    <col min="5378" max="5378" width="50.7109375" customWidth="1"/>
    <col min="5379" max="5380" width="13.7109375" customWidth="1"/>
    <col min="5381" max="5381" width="8.7109375" customWidth="1"/>
    <col min="5382" max="5382" width="13.7109375" customWidth="1"/>
    <col min="5383" max="5383" width="15" customWidth="1"/>
    <col min="5384" max="5384" width="1.5703125" customWidth="1"/>
    <col min="5385" max="5385" width="25.7109375" customWidth="1"/>
    <col min="5386" max="5386" width="25.140625" customWidth="1"/>
    <col min="5387" max="5387" width="14" customWidth="1"/>
    <col min="5388" max="5388" width="17.28515625" customWidth="1"/>
    <col min="5389" max="5389" width="17.42578125" bestFit="1" customWidth="1"/>
    <col min="5633" max="5633" width="13" customWidth="1"/>
    <col min="5634" max="5634" width="50.7109375" customWidth="1"/>
    <col min="5635" max="5636" width="13.7109375" customWidth="1"/>
    <col min="5637" max="5637" width="8.7109375" customWidth="1"/>
    <col min="5638" max="5638" width="13.7109375" customWidth="1"/>
    <col min="5639" max="5639" width="15" customWidth="1"/>
    <col min="5640" max="5640" width="1.5703125" customWidth="1"/>
    <col min="5641" max="5641" width="25.7109375" customWidth="1"/>
    <col min="5642" max="5642" width="25.140625" customWidth="1"/>
    <col min="5643" max="5643" width="14" customWidth="1"/>
    <col min="5644" max="5644" width="17.28515625" customWidth="1"/>
    <col min="5645" max="5645" width="17.42578125" bestFit="1" customWidth="1"/>
    <col min="5889" max="5889" width="13" customWidth="1"/>
    <col min="5890" max="5890" width="50.7109375" customWidth="1"/>
    <col min="5891" max="5892" width="13.7109375" customWidth="1"/>
    <col min="5893" max="5893" width="8.7109375" customWidth="1"/>
    <col min="5894" max="5894" width="13.7109375" customWidth="1"/>
    <col min="5895" max="5895" width="15" customWidth="1"/>
    <col min="5896" max="5896" width="1.5703125" customWidth="1"/>
    <col min="5897" max="5897" width="25.7109375" customWidth="1"/>
    <col min="5898" max="5898" width="25.140625" customWidth="1"/>
    <col min="5899" max="5899" width="14" customWidth="1"/>
    <col min="5900" max="5900" width="17.28515625" customWidth="1"/>
    <col min="5901" max="5901" width="17.42578125" bestFit="1" customWidth="1"/>
    <col min="6145" max="6145" width="13" customWidth="1"/>
    <col min="6146" max="6146" width="50.7109375" customWidth="1"/>
    <col min="6147" max="6148" width="13.7109375" customWidth="1"/>
    <col min="6149" max="6149" width="8.7109375" customWidth="1"/>
    <col min="6150" max="6150" width="13.7109375" customWidth="1"/>
    <col min="6151" max="6151" width="15" customWidth="1"/>
    <col min="6152" max="6152" width="1.5703125" customWidth="1"/>
    <col min="6153" max="6153" width="25.7109375" customWidth="1"/>
    <col min="6154" max="6154" width="25.140625" customWidth="1"/>
    <col min="6155" max="6155" width="14" customWidth="1"/>
    <col min="6156" max="6156" width="17.28515625" customWidth="1"/>
    <col min="6157" max="6157" width="17.42578125" bestFit="1" customWidth="1"/>
    <col min="6401" max="6401" width="13" customWidth="1"/>
    <col min="6402" max="6402" width="50.7109375" customWidth="1"/>
    <col min="6403" max="6404" width="13.7109375" customWidth="1"/>
    <col min="6405" max="6405" width="8.7109375" customWidth="1"/>
    <col min="6406" max="6406" width="13.7109375" customWidth="1"/>
    <col min="6407" max="6407" width="15" customWidth="1"/>
    <col min="6408" max="6408" width="1.5703125" customWidth="1"/>
    <col min="6409" max="6409" width="25.7109375" customWidth="1"/>
    <col min="6410" max="6410" width="25.140625" customWidth="1"/>
    <col min="6411" max="6411" width="14" customWidth="1"/>
    <col min="6412" max="6412" width="17.28515625" customWidth="1"/>
    <col min="6413" max="6413" width="17.42578125" bestFit="1" customWidth="1"/>
    <col min="6657" max="6657" width="13" customWidth="1"/>
    <col min="6658" max="6658" width="50.7109375" customWidth="1"/>
    <col min="6659" max="6660" width="13.7109375" customWidth="1"/>
    <col min="6661" max="6661" width="8.7109375" customWidth="1"/>
    <col min="6662" max="6662" width="13.7109375" customWidth="1"/>
    <col min="6663" max="6663" width="15" customWidth="1"/>
    <col min="6664" max="6664" width="1.5703125" customWidth="1"/>
    <col min="6665" max="6665" width="25.7109375" customWidth="1"/>
    <col min="6666" max="6666" width="25.140625" customWidth="1"/>
    <col min="6667" max="6667" width="14" customWidth="1"/>
    <col min="6668" max="6668" width="17.28515625" customWidth="1"/>
    <col min="6669" max="6669" width="17.42578125" bestFit="1" customWidth="1"/>
    <col min="6913" max="6913" width="13" customWidth="1"/>
    <col min="6914" max="6914" width="50.7109375" customWidth="1"/>
    <col min="6915" max="6916" width="13.7109375" customWidth="1"/>
    <col min="6917" max="6917" width="8.7109375" customWidth="1"/>
    <col min="6918" max="6918" width="13.7109375" customWidth="1"/>
    <col min="6919" max="6919" width="15" customWidth="1"/>
    <col min="6920" max="6920" width="1.5703125" customWidth="1"/>
    <col min="6921" max="6921" width="25.7109375" customWidth="1"/>
    <col min="6922" max="6922" width="25.140625" customWidth="1"/>
    <col min="6923" max="6923" width="14" customWidth="1"/>
    <col min="6924" max="6924" width="17.28515625" customWidth="1"/>
    <col min="6925" max="6925" width="17.42578125" bestFit="1" customWidth="1"/>
    <col min="7169" max="7169" width="13" customWidth="1"/>
    <col min="7170" max="7170" width="50.7109375" customWidth="1"/>
    <col min="7171" max="7172" width="13.7109375" customWidth="1"/>
    <col min="7173" max="7173" width="8.7109375" customWidth="1"/>
    <col min="7174" max="7174" width="13.7109375" customWidth="1"/>
    <col min="7175" max="7175" width="15" customWidth="1"/>
    <col min="7176" max="7176" width="1.5703125" customWidth="1"/>
    <col min="7177" max="7177" width="25.7109375" customWidth="1"/>
    <col min="7178" max="7178" width="25.140625" customWidth="1"/>
    <col min="7179" max="7179" width="14" customWidth="1"/>
    <col min="7180" max="7180" width="17.28515625" customWidth="1"/>
    <col min="7181" max="7181" width="17.42578125" bestFit="1" customWidth="1"/>
    <col min="7425" max="7425" width="13" customWidth="1"/>
    <col min="7426" max="7426" width="50.7109375" customWidth="1"/>
    <col min="7427" max="7428" width="13.7109375" customWidth="1"/>
    <col min="7429" max="7429" width="8.7109375" customWidth="1"/>
    <col min="7430" max="7430" width="13.7109375" customWidth="1"/>
    <col min="7431" max="7431" width="15" customWidth="1"/>
    <col min="7432" max="7432" width="1.5703125" customWidth="1"/>
    <col min="7433" max="7433" width="25.7109375" customWidth="1"/>
    <col min="7434" max="7434" width="25.140625" customWidth="1"/>
    <col min="7435" max="7435" width="14" customWidth="1"/>
    <col min="7436" max="7436" width="17.28515625" customWidth="1"/>
    <col min="7437" max="7437" width="17.42578125" bestFit="1" customWidth="1"/>
    <col min="7681" max="7681" width="13" customWidth="1"/>
    <col min="7682" max="7682" width="50.7109375" customWidth="1"/>
    <col min="7683" max="7684" width="13.7109375" customWidth="1"/>
    <col min="7685" max="7685" width="8.7109375" customWidth="1"/>
    <col min="7686" max="7686" width="13.7109375" customWidth="1"/>
    <col min="7687" max="7687" width="15" customWidth="1"/>
    <col min="7688" max="7688" width="1.5703125" customWidth="1"/>
    <col min="7689" max="7689" width="25.7109375" customWidth="1"/>
    <col min="7690" max="7690" width="25.140625" customWidth="1"/>
    <col min="7691" max="7691" width="14" customWidth="1"/>
    <col min="7692" max="7692" width="17.28515625" customWidth="1"/>
    <col min="7693" max="7693" width="17.42578125" bestFit="1" customWidth="1"/>
    <col min="7937" max="7937" width="13" customWidth="1"/>
    <col min="7938" max="7938" width="50.7109375" customWidth="1"/>
    <col min="7939" max="7940" width="13.7109375" customWidth="1"/>
    <col min="7941" max="7941" width="8.7109375" customWidth="1"/>
    <col min="7942" max="7942" width="13.7109375" customWidth="1"/>
    <col min="7943" max="7943" width="15" customWidth="1"/>
    <col min="7944" max="7944" width="1.5703125" customWidth="1"/>
    <col min="7945" max="7945" width="25.7109375" customWidth="1"/>
    <col min="7946" max="7946" width="25.140625" customWidth="1"/>
    <col min="7947" max="7947" width="14" customWidth="1"/>
    <col min="7948" max="7948" width="17.28515625" customWidth="1"/>
    <col min="7949" max="7949" width="17.42578125" bestFit="1" customWidth="1"/>
    <col min="8193" max="8193" width="13" customWidth="1"/>
    <col min="8194" max="8194" width="50.7109375" customWidth="1"/>
    <col min="8195" max="8196" width="13.7109375" customWidth="1"/>
    <col min="8197" max="8197" width="8.7109375" customWidth="1"/>
    <col min="8198" max="8198" width="13.7109375" customWidth="1"/>
    <col min="8199" max="8199" width="15" customWidth="1"/>
    <col min="8200" max="8200" width="1.5703125" customWidth="1"/>
    <col min="8201" max="8201" width="25.7109375" customWidth="1"/>
    <col min="8202" max="8202" width="25.140625" customWidth="1"/>
    <col min="8203" max="8203" width="14" customWidth="1"/>
    <col min="8204" max="8204" width="17.28515625" customWidth="1"/>
    <col min="8205" max="8205" width="17.42578125" bestFit="1" customWidth="1"/>
    <col min="8449" max="8449" width="13" customWidth="1"/>
    <col min="8450" max="8450" width="50.7109375" customWidth="1"/>
    <col min="8451" max="8452" width="13.7109375" customWidth="1"/>
    <col min="8453" max="8453" width="8.7109375" customWidth="1"/>
    <col min="8454" max="8454" width="13.7109375" customWidth="1"/>
    <col min="8455" max="8455" width="15" customWidth="1"/>
    <col min="8456" max="8456" width="1.5703125" customWidth="1"/>
    <col min="8457" max="8457" width="25.7109375" customWidth="1"/>
    <col min="8458" max="8458" width="25.140625" customWidth="1"/>
    <col min="8459" max="8459" width="14" customWidth="1"/>
    <col min="8460" max="8460" width="17.28515625" customWidth="1"/>
    <col min="8461" max="8461" width="17.42578125" bestFit="1" customWidth="1"/>
    <col min="8705" max="8705" width="13" customWidth="1"/>
    <col min="8706" max="8706" width="50.7109375" customWidth="1"/>
    <col min="8707" max="8708" width="13.7109375" customWidth="1"/>
    <col min="8709" max="8709" width="8.7109375" customWidth="1"/>
    <col min="8710" max="8710" width="13.7109375" customWidth="1"/>
    <col min="8711" max="8711" width="15" customWidth="1"/>
    <col min="8712" max="8712" width="1.5703125" customWidth="1"/>
    <col min="8713" max="8713" width="25.7109375" customWidth="1"/>
    <col min="8714" max="8714" width="25.140625" customWidth="1"/>
    <col min="8715" max="8715" width="14" customWidth="1"/>
    <col min="8716" max="8716" width="17.28515625" customWidth="1"/>
    <col min="8717" max="8717" width="17.42578125" bestFit="1" customWidth="1"/>
    <col min="8961" max="8961" width="13" customWidth="1"/>
    <col min="8962" max="8962" width="50.7109375" customWidth="1"/>
    <col min="8963" max="8964" width="13.7109375" customWidth="1"/>
    <col min="8965" max="8965" width="8.7109375" customWidth="1"/>
    <col min="8966" max="8966" width="13.7109375" customWidth="1"/>
    <col min="8967" max="8967" width="15" customWidth="1"/>
    <col min="8968" max="8968" width="1.5703125" customWidth="1"/>
    <col min="8969" max="8969" width="25.7109375" customWidth="1"/>
    <col min="8970" max="8970" width="25.140625" customWidth="1"/>
    <col min="8971" max="8971" width="14" customWidth="1"/>
    <col min="8972" max="8972" width="17.28515625" customWidth="1"/>
    <col min="8973" max="8973" width="17.42578125" bestFit="1" customWidth="1"/>
    <col min="9217" max="9217" width="13" customWidth="1"/>
    <col min="9218" max="9218" width="50.7109375" customWidth="1"/>
    <col min="9219" max="9220" width="13.7109375" customWidth="1"/>
    <col min="9221" max="9221" width="8.7109375" customWidth="1"/>
    <col min="9222" max="9222" width="13.7109375" customWidth="1"/>
    <col min="9223" max="9223" width="15" customWidth="1"/>
    <col min="9224" max="9224" width="1.5703125" customWidth="1"/>
    <col min="9225" max="9225" width="25.7109375" customWidth="1"/>
    <col min="9226" max="9226" width="25.140625" customWidth="1"/>
    <col min="9227" max="9227" width="14" customWidth="1"/>
    <col min="9228" max="9228" width="17.28515625" customWidth="1"/>
    <col min="9229" max="9229" width="17.42578125" bestFit="1" customWidth="1"/>
    <col min="9473" max="9473" width="13" customWidth="1"/>
    <col min="9474" max="9474" width="50.7109375" customWidth="1"/>
    <col min="9475" max="9476" width="13.7109375" customWidth="1"/>
    <col min="9477" max="9477" width="8.7109375" customWidth="1"/>
    <col min="9478" max="9478" width="13.7109375" customWidth="1"/>
    <col min="9479" max="9479" width="15" customWidth="1"/>
    <col min="9480" max="9480" width="1.5703125" customWidth="1"/>
    <col min="9481" max="9481" width="25.7109375" customWidth="1"/>
    <col min="9482" max="9482" width="25.140625" customWidth="1"/>
    <col min="9483" max="9483" width="14" customWidth="1"/>
    <col min="9484" max="9484" width="17.28515625" customWidth="1"/>
    <col min="9485" max="9485" width="17.42578125" bestFit="1" customWidth="1"/>
    <col min="9729" max="9729" width="13" customWidth="1"/>
    <col min="9730" max="9730" width="50.7109375" customWidth="1"/>
    <col min="9731" max="9732" width="13.7109375" customWidth="1"/>
    <col min="9733" max="9733" width="8.7109375" customWidth="1"/>
    <col min="9734" max="9734" width="13.7109375" customWidth="1"/>
    <col min="9735" max="9735" width="15" customWidth="1"/>
    <col min="9736" max="9736" width="1.5703125" customWidth="1"/>
    <col min="9737" max="9737" width="25.7109375" customWidth="1"/>
    <col min="9738" max="9738" width="25.140625" customWidth="1"/>
    <col min="9739" max="9739" width="14" customWidth="1"/>
    <col min="9740" max="9740" width="17.28515625" customWidth="1"/>
    <col min="9741" max="9741" width="17.42578125" bestFit="1" customWidth="1"/>
    <col min="9985" max="9985" width="13" customWidth="1"/>
    <col min="9986" max="9986" width="50.7109375" customWidth="1"/>
    <col min="9987" max="9988" width="13.7109375" customWidth="1"/>
    <col min="9989" max="9989" width="8.7109375" customWidth="1"/>
    <col min="9990" max="9990" width="13.7109375" customWidth="1"/>
    <col min="9991" max="9991" width="15" customWidth="1"/>
    <col min="9992" max="9992" width="1.5703125" customWidth="1"/>
    <col min="9993" max="9993" width="25.7109375" customWidth="1"/>
    <col min="9994" max="9994" width="25.140625" customWidth="1"/>
    <col min="9995" max="9995" width="14" customWidth="1"/>
    <col min="9996" max="9996" width="17.28515625" customWidth="1"/>
    <col min="9997" max="9997" width="17.42578125" bestFit="1" customWidth="1"/>
    <col min="10241" max="10241" width="13" customWidth="1"/>
    <col min="10242" max="10242" width="50.7109375" customWidth="1"/>
    <col min="10243" max="10244" width="13.7109375" customWidth="1"/>
    <col min="10245" max="10245" width="8.7109375" customWidth="1"/>
    <col min="10246" max="10246" width="13.7109375" customWidth="1"/>
    <col min="10247" max="10247" width="15" customWidth="1"/>
    <col min="10248" max="10248" width="1.5703125" customWidth="1"/>
    <col min="10249" max="10249" width="25.7109375" customWidth="1"/>
    <col min="10250" max="10250" width="25.140625" customWidth="1"/>
    <col min="10251" max="10251" width="14" customWidth="1"/>
    <col min="10252" max="10252" width="17.28515625" customWidth="1"/>
    <col min="10253" max="10253" width="17.42578125" bestFit="1" customWidth="1"/>
    <col min="10497" max="10497" width="13" customWidth="1"/>
    <col min="10498" max="10498" width="50.7109375" customWidth="1"/>
    <col min="10499" max="10500" width="13.7109375" customWidth="1"/>
    <col min="10501" max="10501" width="8.7109375" customWidth="1"/>
    <col min="10502" max="10502" width="13.7109375" customWidth="1"/>
    <col min="10503" max="10503" width="15" customWidth="1"/>
    <col min="10504" max="10504" width="1.5703125" customWidth="1"/>
    <col min="10505" max="10505" width="25.7109375" customWidth="1"/>
    <col min="10506" max="10506" width="25.140625" customWidth="1"/>
    <col min="10507" max="10507" width="14" customWidth="1"/>
    <col min="10508" max="10508" width="17.28515625" customWidth="1"/>
    <col min="10509" max="10509" width="17.42578125" bestFit="1" customWidth="1"/>
    <col min="10753" max="10753" width="13" customWidth="1"/>
    <col min="10754" max="10754" width="50.7109375" customWidth="1"/>
    <col min="10755" max="10756" width="13.7109375" customWidth="1"/>
    <col min="10757" max="10757" width="8.7109375" customWidth="1"/>
    <col min="10758" max="10758" width="13.7109375" customWidth="1"/>
    <col min="10759" max="10759" width="15" customWidth="1"/>
    <col min="10760" max="10760" width="1.5703125" customWidth="1"/>
    <col min="10761" max="10761" width="25.7109375" customWidth="1"/>
    <col min="10762" max="10762" width="25.140625" customWidth="1"/>
    <col min="10763" max="10763" width="14" customWidth="1"/>
    <col min="10764" max="10764" width="17.28515625" customWidth="1"/>
    <col min="10765" max="10765" width="17.42578125" bestFit="1" customWidth="1"/>
    <col min="11009" max="11009" width="13" customWidth="1"/>
    <col min="11010" max="11010" width="50.7109375" customWidth="1"/>
    <col min="11011" max="11012" width="13.7109375" customWidth="1"/>
    <col min="11013" max="11013" width="8.7109375" customWidth="1"/>
    <col min="11014" max="11014" width="13.7109375" customWidth="1"/>
    <col min="11015" max="11015" width="15" customWidth="1"/>
    <col min="11016" max="11016" width="1.5703125" customWidth="1"/>
    <col min="11017" max="11017" width="25.7109375" customWidth="1"/>
    <col min="11018" max="11018" width="25.140625" customWidth="1"/>
    <col min="11019" max="11019" width="14" customWidth="1"/>
    <col min="11020" max="11020" width="17.28515625" customWidth="1"/>
    <col min="11021" max="11021" width="17.42578125" bestFit="1" customWidth="1"/>
    <col min="11265" max="11265" width="13" customWidth="1"/>
    <col min="11266" max="11266" width="50.7109375" customWidth="1"/>
    <col min="11267" max="11268" width="13.7109375" customWidth="1"/>
    <col min="11269" max="11269" width="8.7109375" customWidth="1"/>
    <col min="11270" max="11270" width="13.7109375" customWidth="1"/>
    <col min="11271" max="11271" width="15" customWidth="1"/>
    <col min="11272" max="11272" width="1.5703125" customWidth="1"/>
    <col min="11273" max="11273" width="25.7109375" customWidth="1"/>
    <col min="11274" max="11274" width="25.140625" customWidth="1"/>
    <col min="11275" max="11275" width="14" customWidth="1"/>
    <col min="11276" max="11276" width="17.28515625" customWidth="1"/>
    <col min="11277" max="11277" width="17.42578125" bestFit="1" customWidth="1"/>
    <col min="11521" max="11521" width="13" customWidth="1"/>
    <col min="11522" max="11522" width="50.7109375" customWidth="1"/>
    <col min="11523" max="11524" width="13.7109375" customWidth="1"/>
    <col min="11525" max="11525" width="8.7109375" customWidth="1"/>
    <col min="11526" max="11526" width="13.7109375" customWidth="1"/>
    <col min="11527" max="11527" width="15" customWidth="1"/>
    <col min="11528" max="11528" width="1.5703125" customWidth="1"/>
    <col min="11529" max="11529" width="25.7109375" customWidth="1"/>
    <col min="11530" max="11530" width="25.140625" customWidth="1"/>
    <col min="11531" max="11531" width="14" customWidth="1"/>
    <col min="11532" max="11532" width="17.28515625" customWidth="1"/>
    <col min="11533" max="11533" width="17.42578125" bestFit="1" customWidth="1"/>
    <col min="11777" max="11777" width="13" customWidth="1"/>
    <col min="11778" max="11778" width="50.7109375" customWidth="1"/>
    <col min="11779" max="11780" width="13.7109375" customWidth="1"/>
    <col min="11781" max="11781" width="8.7109375" customWidth="1"/>
    <col min="11782" max="11782" width="13.7109375" customWidth="1"/>
    <col min="11783" max="11783" width="15" customWidth="1"/>
    <col min="11784" max="11784" width="1.5703125" customWidth="1"/>
    <col min="11785" max="11785" width="25.7109375" customWidth="1"/>
    <col min="11786" max="11786" width="25.140625" customWidth="1"/>
    <col min="11787" max="11787" width="14" customWidth="1"/>
    <col min="11788" max="11788" width="17.28515625" customWidth="1"/>
    <col min="11789" max="11789" width="17.42578125" bestFit="1" customWidth="1"/>
    <col min="12033" max="12033" width="13" customWidth="1"/>
    <col min="12034" max="12034" width="50.7109375" customWidth="1"/>
    <col min="12035" max="12036" width="13.7109375" customWidth="1"/>
    <col min="12037" max="12037" width="8.7109375" customWidth="1"/>
    <col min="12038" max="12038" width="13.7109375" customWidth="1"/>
    <col min="12039" max="12039" width="15" customWidth="1"/>
    <col min="12040" max="12040" width="1.5703125" customWidth="1"/>
    <col min="12041" max="12041" width="25.7109375" customWidth="1"/>
    <col min="12042" max="12042" width="25.140625" customWidth="1"/>
    <col min="12043" max="12043" width="14" customWidth="1"/>
    <col min="12044" max="12044" width="17.28515625" customWidth="1"/>
    <col min="12045" max="12045" width="17.42578125" bestFit="1" customWidth="1"/>
    <col min="12289" max="12289" width="13" customWidth="1"/>
    <col min="12290" max="12290" width="50.7109375" customWidth="1"/>
    <col min="12291" max="12292" width="13.7109375" customWidth="1"/>
    <col min="12293" max="12293" width="8.7109375" customWidth="1"/>
    <col min="12294" max="12294" width="13.7109375" customWidth="1"/>
    <col min="12295" max="12295" width="15" customWidth="1"/>
    <col min="12296" max="12296" width="1.5703125" customWidth="1"/>
    <col min="12297" max="12297" width="25.7109375" customWidth="1"/>
    <col min="12298" max="12298" width="25.140625" customWidth="1"/>
    <col min="12299" max="12299" width="14" customWidth="1"/>
    <col min="12300" max="12300" width="17.28515625" customWidth="1"/>
    <col min="12301" max="12301" width="17.42578125" bestFit="1" customWidth="1"/>
    <col min="12545" max="12545" width="13" customWidth="1"/>
    <col min="12546" max="12546" width="50.7109375" customWidth="1"/>
    <col min="12547" max="12548" width="13.7109375" customWidth="1"/>
    <col min="12549" max="12549" width="8.7109375" customWidth="1"/>
    <col min="12550" max="12550" width="13.7109375" customWidth="1"/>
    <col min="12551" max="12551" width="15" customWidth="1"/>
    <col min="12552" max="12552" width="1.5703125" customWidth="1"/>
    <col min="12553" max="12553" width="25.7109375" customWidth="1"/>
    <col min="12554" max="12554" width="25.140625" customWidth="1"/>
    <col min="12555" max="12555" width="14" customWidth="1"/>
    <col min="12556" max="12556" width="17.28515625" customWidth="1"/>
    <col min="12557" max="12557" width="17.42578125" bestFit="1" customWidth="1"/>
    <col min="12801" max="12801" width="13" customWidth="1"/>
    <col min="12802" max="12802" width="50.7109375" customWidth="1"/>
    <col min="12803" max="12804" width="13.7109375" customWidth="1"/>
    <col min="12805" max="12805" width="8.7109375" customWidth="1"/>
    <col min="12806" max="12806" width="13.7109375" customWidth="1"/>
    <col min="12807" max="12807" width="15" customWidth="1"/>
    <col min="12808" max="12808" width="1.5703125" customWidth="1"/>
    <col min="12809" max="12809" width="25.7109375" customWidth="1"/>
    <col min="12810" max="12810" width="25.140625" customWidth="1"/>
    <col min="12811" max="12811" width="14" customWidth="1"/>
    <col min="12812" max="12812" width="17.28515625" customWidth="1"/>
    <col min="12813" max="12813" width="17.42578125" bestFit="1" customWidth="1"/>
    <col min="13057" max="13057" width="13" customWidth="1"/>
    <col min="13058" max="13058" width="50.7109375" customWidth="1"/>
    <col min="13059" max="13060" width="13.7109375" customWidth="1"/>
    <col min="13061" max="13061" width="8.7109375" customWidth="1"/>
    <col min="13062" max="13062" width="13.7109375" customWidth="1"/>
    <col min="13063" max="13063" width="15" customWidth="1"/>
    <col min="13064" max="13064" width="1.5703125" customWidth="1"/>
    <col min="13065" max="13065" width="25.7109375" customWidth="1"/>
    <col min="13066" max="13066" width="25.140625" customWidth="1"/>
    <col min="13067" max="13067" width="14" customWidth="1"/>
    <col min="13068" max="13068" width="17.28515625" customWidth="1"/>
    <col min="13069" max="13069" width="17.42578125" bestFit="1" customWidth="1"/>
    <col min="13313" max="13313" width="13" customWidth="1"/>
    <col min="13314" max="13314" width="50.7109375" customWidth="1"/>
    <col min="13315" max="13316" width="13.7109375" customWidth="1"/>
    <col min="13317" max="13317" width="8.7109375" customWidth="1"/>
    <col min="13318" max="13318" width="13.7109375" customWidth="1"/>
    <col min="13319" max="13319" width="15" customWidth="1"/>
    <col min="13320" max="13320" width="1.5703125" customWidth="1"/>
    <col min="13321" max="13321" width="25.7109375" customWidth="1"/>
    <col min="13322" max="13322" width="25.140625" customWidth="1"/>
    <col min="13323" max="13323" width="14" customWidth="1"/>
    <col min="13324" max="13324" width="17.28515625" customWidth="1"/>
    <col min="13325" max="13325" width="17.42578125" bestFit="1" customWidth="1"/>
    <col min="13569" max="13569" width="13" customWidth="1"/>
    <col min="13570" max="13570" width="50.7109375" customWidth="1"/>
    <col min="13571" max="13572" width="13.7109375" customWidth="1"/>
    <col min="13573" max="13573" width="8.7109375" customWidth="1"/>
    <col min="13574" max="13574" width="13.7109375" customWidth="1"/>
    <col min="13575" max="13575" width="15" customWidth="1"/>
    <col min="13576" max="13576" width="1.5703125" customWidth="1"/>
    <col min="13577" max="13577" width="25.7109375" customWidth="1"/>
    <col min="13578" max="13578" width="25.140625" customWidth="1"/>
    <col min="13579" max="13579" width="14" customWidth="1"/>
    <col min="13580" max="13580" width="17.28515625" customWidth="1"/>
    <col min="13581" max="13581" width="17.42578125" bestFit="1" customWidth="1"/>
    <col min="13825" max="13825" width="13" customWidth="1"/>
    <col min="13826" max="13826" width="50.7109375" customWidth="1"/>
    <col min="13827" max="13828" width="13.7109375" customWidth="1"/>
    <col min="13829" max="13829" width="8.7109375" customWidth="1"/>
    <col min="13830" max="13830" width="13.7109375" customWidth="1"/>
    <col min="13831" max="13831" width="15" customWidth="1"/>
    <col min="13832" max="13832" width="1.5703125" customWidth="1"/>
    <col min="13833" max="13833" width="25.7109375" customWidth="1"/>
    <col min="13834" max="13834" width="25.140625" customWidth="1"/>
    <col min="13835" max="13835" width="14" customWidth="1"/>
    <col min="13836" max="13836" width="17.28515625" customWidth="1"/>
    <col min="13837" max="13837" width="17.42578125" bestFit="1" customWidth="1"/>
    <col min="14081" max="14081" width="13" customWidth="1"/>
    <col min="14082" max="14082" width="50.7109375" customWidth="1"/>
    <col min="14083" max="14084" width="13.7109375" customWidth="1"/>
    <col min="14085" max="14085" width="8.7109375" customWidth="1"/>
    <col min="14086" max="14086" width="13.7109375" customWidth="1"/>
    <col min="14087" max="14087" width="15" customWidth="1"/>
    <col min="14088" max="14088" width="1.5703125" customWidth="1"/>
    <col min="14089" max="14089" width="25.7109375" customWidth="1"/>
    <col min="14090" max="14090" width="25.140625" customWidth="1"/>
    <col min="14091" max="14091" width="14" customWidth="1"/>
    <col min="14092" max="14092" width="17.28515625" customWidth="1"/>
    <col min="14093" max="14093" width="17.42578125" bestFit="1" customWidth="1"/>
    <col min="14337" max="14337" width="13" customWidth="1"/>
    <col min="14338" max="14338" width="50.7109375" customWidth="1"/>
    <col min="14339" max="14340" width="13.7109375" customWidth="1"/>
    <col min="14341" max="14341" width="8.7109375" customWidth="1"/>
    <col min="14342" max="14342" width="13.7109375" customWidth="1"/>
    <col min="14343" max="14343" width="15" customWidth="1"/>
    <col min="14344" max="14344" width="1.5703125" customWidth="1"/>
    <col min="14345" max="14345" width="25.7109375" customWidth="1"/>
    <col min="14346" max="14346" width="25.140625" customWidth="1"/>
    <col min="14347" max="14347" width="14" customWidth="1"/>
    <col min="14348" max="14348" width="17.28515625" customWidth="1"/>
    <col min="14349" max="14349" width="17.42578125" bestFit="1" customWidth="1"/>
    <col min="14593" max="14593" width="13" customWidth="1"/>
    <col min="14594" max="14594" width="50.7109375" customWidth="1"/>
    <col min="14595" max="14596" width="13.7109375" customWidth="1"/>
    <col min="14597" max="14597" width="8.7109375" customWidth="1"/>
    <col min="14598" max="14598" width="13.7109375" customWidth="1"/>
    <col min="14599" max="14599" width="15" customWidth="1"/>
    <col min="14600" max="14600" width="1.5703125" customWidth="1"/>
    <col min="14601" max="14601" width="25.7109375" customWidth="1"/>
    <col min="14602" max="14602" width="25.140625" customWidth="1"/>
    <col min="14603" max="14603" width="14" customWidth="1"/>
    <col min="14604" max="14604" width="17.28515625" customWidth="1"/>
    <col min="14605" max="14605" width="17.42578125" bestFit="1" customWidth="1"/>
    <col min="14849" max="14849" width="13" customWidth="1"/>
    <col min="14850" max="14850" width="50.7109375" customWidth="1"/>
    <col min="14851" max="14852" width="13.7109375" customWidth="1"/>
    <col min="14853" max="14853" width="8.7109375" customWidth="1"/>
    <col min="14854" max="14854" width="13.7109375" customWidth="1"/>
    <col min="14855" max="14855" width="15" customWidth="1"/>
    <col min="14856" max="14856" width="1.5703125" customWidth="1"/>
    <col min="14857" max="14857" width="25.7109375" customWidth="1"/>
    <col min="14858" max="14858" width="25.140625" customWidth="1"/>
    <col min="14859" max="14859" width="14" customWidth="1"/>
    <col min="14860" max="14860" width="17.28515625" customWidth="1"/>
    <col min="14861" max="14861" width="17.42578125" bestFit="1" customWidth="1"/>
    <col min="15105" max="15105" width="13" customWidth="1"/>
    <col min="15106" max="15106" width="50.7109375" customWidth="1"/>
    <col min="15107" max="15108" width="13.7109375" customWidth="1"/>
    <col min="15109" max="15109" width="8.7109375" customWidth="1"/>
    <col min="15110" max="15110" width="13.7109375" customWidth="1"/>
    <col min="15111" max="15111" width="15" customWidth="1"/>
    <col min="15112" max="15112" width="1.5703125" customWidth="1"/>
    <col min="15113" max="15113" width="25.7109375" customWidth="1"/>
    <col min="15114" max="15114" width="25.140625" customWidth="1"/>
    <col min="15115" max="15115" width="14" customWidth="1"/>
    <col min="15116" max="15116" width="17.28515625" customWidth="1"/>
    <col min="15117" max="15117" width="17.42578125" bestFit="1" customWidth="1"/>
    <col min="15361" max="15361" width="13" customWidth="1"/>
    <col min="15362" max="15362" width="50.7109375" customWidth="1"/>
    <col min="15363" max="15364" width="13.7109375" customWidth="1"/>
    <col min="15365" max="15365" width="8.7109375" customWidth="1"/>
    <col min="15366" max="15366" width="13.7109375" customWidth="1"/>
    <col min="15367" max="15367" width="15" customWidth="1"/>
    <col min="15368" max="15368" width="1.5703125" customWidth="1"/>
    <col min="15369" max="15369" width="25.7109375" customWidth="1"/>
    <col min="15370" max="15370" width="25.140625" customWidth="1"/>
    <col min="15371" max="15371" width="14" customWidth="1"/>
    <col min="15372" max="15372" width="17.28515625" customWidth="1"/>
    <col min="15373" max="15373" width="17.42578125" bestFit="1" customWidth="1"/>
    <col min="15617" max="15617" width="13" customWidth="1"/>
    <col min="15618" max="15618" width="50.7109375" customWidth="1"/>
    <col min="15619" max="15620" width="13.7109375" customWidth="1"/>
    <col min="15621" max="15621" width="8.7109375" customWidth="1"/>
    <col min="15622" max="15622" width="13.7109375" customWidth="1"/>
    <col min="15623" max="15623" width="15" customWidth="1"/>
    <col min="15624" max="15624" width="1.5703125" customWidth="1"/>
    <col min="15625" max="15625" width="25.7109375" customWidth="1"/>
    <col min="15626" max="15626" width="25.140625" customWidth="1"/>
    <col min="15627" max="15627" width="14" customWidth="1"/>
    <col min="15628" max="15628" width="17.28515625" customWidth="1"/>
    <col min="15629" max="15629" width="17.42578125" bestFit="1" customWidth="1"/>
    <col min="15873" max="15873" width="13" customWidth="1"/>
    <col min="15874" max="15874" width="50.7109375" customWidth="1"/>
    <col min="15875" max="15876" width="13.7109375" customWidth="1"/>
    <col min="15877" max="15877" width="8.7109375" customWidth="1"/>
    <col min="15878" max="15878" width="13.7109375" customWidth="1"/>
    <col min="15879" max="15879" width="15" customWidth="1"/>
    <col min="15880" max="15880" width="1.5703125" customWidth="1"/>
    <col min="15881" max="15881" width="25.7109375" customWidth="1"/>
    <col min="15882" max="15882" width="25.140625" customWidth="1"/>
    <col min="15883" max="15883" width="14" customWidth="1"/>
    <col min="15884" max="15884" width="17.28515625" customWidth="1"/>
    <col min="15885" max="15885" width="17.42578125" bestFit="1" customWidth="1"/>
    <col min="16129" max="16129" width="13" customWidth="1"/>
    <col min="16130" max="16130" width="50.7109375" customWidth="1"/>
    <col min="16131" max="16132" width="13.7109375" customWidth="1"/>
    <col min="16133" max="16133" width="8.7109375" customWidth="1"/>
    <col min="16134" max="16134" width="13.7109375" customWidth="1"/>
    <col min="16135" max="16135" width="15" customWidth="1"/>
    <col min="16136" max="16136" width="1.5703125" customWidth="1"/>
    <col min="16137" max="16137" width="25.7109375" customWidth="1"/>
    <col min="16138" max="16138" width="25.140625" customWidth="1"/>
    <col min="16139" max="16139" width="14" customWidth="1"/>
    <col min="16140" max="16140" width="17.28515625" customWidth="1"/>
    <col min="16141" max="16141" width="17.42578125" bestFit="1" customWidth="1"/>
  </cols>
  <sheetData>
    <row r="1" spans="1:12" x14ac:dyDescent="0.2">
      <c r="A1" s="80" t="s">
        <v>83</v>
      </c>
      <c r="B1" s="81"/>
      <c r="C1" s="81"/>
      <c r="D1" s="81"/>
      <c r="E1" s="81"/>
      <c r="F1" s="81"/>
      <c r="G1" s="81"/>
    </row>
    <row r="2" spans="1:12" x14ac:dyDescent="0.2">
      <c r="A2" s="4"/>
      <c r="B2" s="82"/>
      <c r="K2" s="83"/>
    </row>
    <row r="3" spans="1:12" x14ac:dyDescent="0.2">
      <c r="A3" s="80" t="s">
        <v>84</v>
      </c>
      <c r="B3" s="81"/>
      <c r="C3" s="81"/>
      <c r="D3" s="81"/>
      <c r="E3" s="81"/>
      <c r="F3" s="81"/>
      <c r="G3" s="81"/>
    </row>
    <row r="4" spans="1:12" ht="4.5" customHeight="1" x14ac:dyDescent="0.2">
      <c r="A4" s="4"/>
    </row>
    <row r="5" spans="1:12" x14ac:dyDescent="0.2">
      <c r="A5" s="80" t="s">
        <v>71</v>
      </c>
      <c r="B5" s="81"/>
      <c r="C5" s="81"/>
      <c r="D5" s="81"/>
      <c r="E5" s="81"/>
      <c r="F5" s="81"/>
      <c r="G5" s="81"/>
    </row>
    <row r="6" spans="1:12" x14ac:dyDescent="0.2">
      <c r="A6" s="4"/>
      <c r="B6" s="84" t="s">
        <v>85</v>
      </c>
      <c r="I6" s="85"/>
    </row>
    <row r="7" spans="1:12" ht="25.5" customHeight="1" x14ac:dyDescent="0.2">
      <c r="A7" s="4" t="s">
        <v>57</v>
      </c>
      <c r="C7" s="85">
        <v>2025</v>
      </c>
      <c r="D7" s="85">
        <v>2025</v>
      </c>
      <c r="E7" s="189" t="s">
        <v>86</v>
      </c>
      <c r="F7" s="85">
        <v>2025</v>
      </c>
      <c r="G7" s="85">
        <v>2026</v>
      </c>
      <c r="I7" s="85"/>
    </row>
    <row r="8" spans="1:12" ht="13.5" thickBot="1" x14ac:dyDescent="0.25">
      <c r="A8" s="87" t="s">
        <v>87</v>
      </c>
      <c r="B8" s="87" t="s">
        <v>88</v>
      </c>
      <c r="C8" s="88" t="s">
        <v>54</v>
      </c>
      <c r="D8" s="88" t="s">
        <v>89</v>
      </c>
      <c r="E8" s="190"/>
      <c r="F8" s="88" t="s">
        <v>90</v>
      </c>
      <c r="G8" s="88" t="s">
        <v>54</v>
      </c>
      <c r="I8" s="90" t="s">
        <v>91</v>
      </c>
      <c r="J8" s="91"/>
    </row>
    <row r="9" spans="1:12" x14ac:dyDescent="0.2">
      <c r="A9" s="92" t="s">
        <v>92</v>
      </c>
      <c r="B9" s="92" t="s">
        <v>93</v>
      </c>
      <c r="C9" s="93">
        <f>VLOOKUP(A9,'[1]2013 WORKSHEET'!$A$7:$E$613,3,FALSE)</f>
        <v>60267</v>
      </c>
      <c r="D9" s="93">
        <f>VLOOKUP(A9,'[1]2012 Actuals'!$A$1:$L$1240,9,FALSE)</f>
        <v>60267</v>
      </c>
      <c r="E9" s="94">
        <f>+D9/C9</f>
        <v>1</v>
      </c>
      <c r="F9" s="93">
        <v>60267</v>
      </c>
      <c r="G9" s="25">
        <v>60267</v>
      </c>
      <c r="I9" s="1"/>
      <c r="J9" s="93"/>
    </row>
    <row r="10" spans="1:12" x14ac:dyDescent="0.2">
      <c r="A10" s="92" t="s">
        <v>94</v>
      </c>
      <c r="B10" s="92" t="s">
        <v>95</v>
      </c>
      <c r="C10" s="93">
        <f>VLOOKUP(A10,'[1]2013 WORKSHEET'!$A$7:$E$613,3,FALSE)</f>
        <v>759773</v>
      </c>
      <c r="D10" s="93">
        <f>VLOOKUP(A10,'[1]2012 Actuals'!$A$1:$L$1240,9,FALSE)</f>
        <v>420078.49</v>
      </c>
      <c r="E10" s="94">
        <f t="shared" ref="E10:E21" si="0">+D10/C10</f>
        <v>0.55289999776248955</v>
      </c>
      <c r="F10" s="93">
        <f>+C10</f>
        <v>759773</v>
      </c>
      <c r="G10" s="25">
        <v>777197</v>
      </c>
      <c r="I10" s="38"/>
      <c r="J10" s="1"/>
    </row>
    <row r="11" spans="1:12" x14ac:dyDescent="0.2">
      <c r="A11" s="92"/>
      <c r="B11" s="92" t="s">
        <v>12</v>
      </c>
      <c r="C11" s="25"/>
      <c r="D11" s="93"/>
      <c r="E11" s="94"/>
      <c r="F11" s="93"/>
      <c r="G11" s="25"/>
      <c r="I11" s="38"/>
      <c r="J11" s="1"/>
    </row>
    <row r="12" spans="1:12" x14ac:dyDescent="0.2">
      <c r="A12" s="92" t="s">
        <v>96</v>
      </c>
      <c r="B12" s="92" t="s">
        <v>97</v>
      </c>
      <c r="C12" s="93">
        <f>VLOOKUP(A12,'[1]2013 WORKSHEET'!$A$7:$E$613,3,FALSE)</f>
        <v>4000</v>
      </c>
      <c r="D12" s="95"/>
      <c r="E12" s="94">
        <f t="shared" si="0"/>
        <v>0</v>
      </c>
      <c r="F12" s="93">
        <v>4000</v>
      </c>
      <c r="G12" s="2">
        <v>4000</v>
      </c>
      <c r="I12" s="95"/>
      <c r="J12" s="1"/>
    </row>
    <row r="13" spans="1:12" x14ac:dyDescent="0.2">
      <c r="A13" s="92" t="s">
        <v>98</v>
      </c>
      <c r="B13" s="96" t="s">
        <v>99</v>
      </c>
      <c r="C13" s="93">
        <f>VLOOKUP(A13,'[1]2013 WORKSHEET'!$A$7:$E$613,3,FALSE)</f>
        <v>20772</v>
      </c>
      <c r="D13" s="93">
        <f>VLOOKUP(A13,'[1]2012 Actuals'!$A$1:$L$1240,9,FALSE)</f>
        <v>43973.33</v>
      </c>
      <c r="E13" s="97">
        <f t="shared" si="0"/>
        <v>2.1169521471211246</v>
      </c>
      <c r="F13" s="95">
        <f>+D13</f>
        <v>43973.33</v>
      </c>
      <c r="G13" s="98">
        <v>10000</v>
      </c>
      <c r="I13" s="38" t="s">
        <v>100</v>
      </c>
      <c r="J13" s="1"/>
    </row>
    <row r="14" spans="1:12" x14ac:dyDescent="0.2">
      <c r="A14" s="96" t="s">
        <v>101</v>
      </c>
      <c r="B14" s="96" t="s">
        <v>102</v>
      </c>
      <c r="C14" s="93">
        <f>VLOOKUP(A14,'[1]2013 WORKSHEET'!$A$7:$E$613,3,FALSE)</f>
        <v>18193</v>
      </c>
      <c r="D14" s="93">
        <f>VLOOKUP(A14,'[1]2012 Actuals'!$A$1:$L$1240,9,FALSE)</f>
        <v>5162.58</v>
      </c>
      <c r="E14" s="94">
        <f t="shared" si="0"/>
        <v>0.28376738305941845</v>
      </c>
      <c r="F14" s="95">
        <f>+C14</f>
        <v>18193</v>
      </c>
      <c r="G14" s="2">
        <f>+F14*1.02</f>
        <v>18556.86</v>
      </c>
      <c r="I14" s="38" t="s">
        <v>103</v>
      </c>
      <c r="J14" s="1"/>
      <c r="L14" s="6"/>
    </row>
    <row r="15" spans="1:12" x14ac:dyDescent="0.2">
      <c r="A15" s="92" t="s">
        <v>104</v>
      </c>
      <c r="B15" s="92" t="s">
        <v>105</v>
      </c>
      <c r="C15" s="93">
        <f>VLOOKUP(A15,'[1]2013 WORKSHEET'!$A$7:$E$613,3,FALSE)</f>
        <v>6413.3</v>
      </c>
      <c r="D15" s="93">
        <f>VLOOKUP(A15,'[1]2012 Actuals'!$A$1:$L$1240,9,FALSE)</f>
        <v>0</v>
      </c>
      <c r="E15" s="94">
        <f t="shared" si="0"/>
        <v>0</v>
      </c>
      <c r="F15" s="95">
        <f>+C15</f>
        <v>6413.3</v>
      </c>
      <c r="G15" s="2">
        <v>6397.84</v>
      </c>
      <c r="I15" s="38"/>
      <c r="J15" s="1"/>
    </row>
    <row r="16" spans="1:12" hidden="1" x14ac:dyDescent="0.2">
      <c r="A16" s="92" t="s">
        <v>106</v>
      </c>
      <c r="B16" s="92" t="s">
        <v>107</v>
      </c>
      <c r="C16" s="93"/>
      <c r="D16" s="93"/>
      <c r="E16" s="94"/>
      <c r="F16" s="93"/>
      <c r="G16" s="25"/>
      <c r="I16" s="38"/>
      <c r="J16" s="1"/>
    </row>
    <row r="17" spans="1:12" hidden="1" x14ac:dyDescent="0.2">
      <c r="A17" s="92" t="s">
        <v>108</v>
      </c>
      <c r="B17" s="96" t="s">
        <v>109</v>
      </c>
      <c r="C17" s="93"/>
      <c r="D17" s="93"/>
      <c r="E17" s="94"/>
      <c r="F17" s="93"/>
      <c r="G17" s="25"/>
      <c r="I17" s="38"/>
      <c r="J17" s="1"/>
    </row>
    <row r="18" spans="1:12" x14ac:dyDescent="0.2">
      <c r="A18" s="92" t="s">
        <v>110</v>
      </c>
      <c r="B18" s="92" t="s">
        <v>111</v>
      </c>
      <c r="C18" s="93">
        <f>VLOOKUP(A18,'[1]2013 WORKSHEET'!$A$7:$E$613,3,FALSE)</f>
        <v>0</v>
      </c>
      <c r="D18" s="93">
        <f>VLOOKUP(A18,'[1]2012 Actuals'!$A$1:$L$1240,9,FALSE)</f>
        <v>0</v>
      </c>
      <c r="E18" s="94"/>
      <c r="F18" s="93">
        <f>+D18</f>
        <v>0</v>
      </c>
      <c r="G18" s="2">
        <v>0</v>
      </c>
      <c r="I18" s="38"/>
      <c r="J18" s="5"/>
    </row>
    <row r="19" spans="1:12" x14ac:dyDescent="0.2">
      <c r="A19" s="92" t="s">
        <v>112</v>
      </c>
      <c r="B19" s="92" t="s">
        <v>113</v>
      </c>
      <c r="C19" s="93">
        <f>VLOOKUP(A19,'[1]2013 WORKSHEET'!$A$7:$E$613,3,FALSE)</f>
        <v>8937.5</v>
      </c>
      <c r="D19" s="93">
        <f>VLOOKUP(A19,'[1]2012 Actuals'!$A$1:$L$1240,9,FALSE)</f>
        <v>4468.75</v>
      </c>
      <c r="E19" s="94">
        <f t="shared" si="0"/>
        <v>0.5</v>
      </c>
      <c r="F19" s="93">
        <f>+C19</f>
        <v>8937.5</v>
      </c>
      <c r="G19" s="2">
        <v>9205.6200000000008</v>
      </c>
      <c r="I19" s="38" t="s">
        <v>114</v>
      </c>
      <c r="J19" s="38"/>
    </row>
    <row r="20" spans="1:12" x14ac:dyDescent="0.2">
      <c r="A20" s="92" t="s">
        <v>115</v>
      </c>
      <c r="B20" s="92" t="s">
        <v>116</v>
      </c>
      <c r="C20" s="93">
        <f>VLOOKUP(A20,'[1]2013 WORKSHEET'!$A$7:$E$613,3,FALSE)</f>
        <v>300</v>
      </c>
      <c r="D20" s="93">
        <f>VLOOKUP(A20,'[1]2012 Actuals'!$A$1:$L$1240,9,FALSE)</f>
        <v>11879.11</v>
      </c>
      <c r="E20" s="94">
        <f t="shared" si="0"/>
        <v>39.597033333333336</v>
      </c>
      <c r="F20" s="95">
        <f>+D20</f>
        <v>11879.11</v>
      </c>
      <c r="G20" s="2">
        <f>+C20</f>
        <v>300</v>
      </c>
      <c r="I20" s="99"/>
      <c r="J20" s="5"/>
    </row>
    <row r="21" spans="1:12" x14ac:dyDescent="0.2">
      <c r="A21" s="92" t="s">
        <v>117</v>
      </c>
      <c r="B21" s="92" t="s">
        <v>118</v>
      </c>
      <c r="C21" s="93">
        <f>VLOOKUP(A21,'[1]2013 WORKSHEET'!$A$7:$E$613,3,FALSE)</f>
        <v>32737</v>
      </c>
      <c r="D21" s="95">
        <f>VLOOKUP(A21,'[1]2012 Actuals'!$A$1:$L$1240,9,FALSE)</f>
        <v>25162.62</v>
      </c>
      <c r="E21" s="94">
        <f t="shared" si="0"/>
        <v>0.76862937960106303</v>
      </c>
      <c r="F21" s="100">
        <f>+D21/9*3+D21</f>
        <v>33550.159999999996</v>
      </c>
      <c r="G21" s="101">
        <v>28000</v>
      </c>
      <c r="I21" s="38"/>
      <c r="J21" s="5"/>
    </row>
    <row r="22" spans="1:12" hidden="1" x14ac:dyDescent="0.2">
      <c r="A22" s="92" t="s">
        <v>119</v>
      </c>
      <c r="B22" s="92" t="s">
        <v>120</v>
      </c>
      <c r="C22" s="102">
        <f>VLOOKUP(A22,'[1]2013 WORKSHEET'!$A$1:$E$618,3,FALSE)</f>
        <v>0</v>
      </c>
      <c r="D22" s="93" t="e">
        <f>VLOOKUP(A22,'[1]2012 Actuals'!#REF!,9,FALSE)</f>
        <v>#REF!</v>
      </c>
      <c r="E22" s="102"/>
      <c r="F22" s="93"/>
      <c r="G22" s="103"/>
      <c r="H22" s="38"/>
      <c r="J22" s="5"/>
    </row>
    <row r="23" spans="1:12" hidden="1" x14ac:dyDescent="0.2">
      <c r="A23" s="92" t="s">
        <v>121</v>
      </c>
      <c r="B23" s="92" t="s">
        <v>122</v>
      </c>
      <c r="C23" s="102">
        <f>VLOOKUP(A23,'[1]2013 WORKSHEET'!$A$1:$E$618,3,FALSE)</f>
        <v>0</v>
      </c>
      <c r="D23" s="93" t="e">
        <f>VLOOKUP(A23,'[1]2012 Actuals'!#REF!,9,FALSE)</f>
        <v>#REF!</v>
      </c>
      <c r="E23" s="102"/>
      <c r="F23" s="93"/>
      <c r="G23" s="103"/>
      <c r="H23" s="38"/>
      <c r="J23" s="5"/>
    </row>
    <row r="24" spans="1:12" hidden="1" x14ac:dyDescent="0.2">
      <c r="A24" s="92" t="s">
        <v>123</v>
      </c>
      <c r="B24" s="92" t="s">
        <v>124</v>
      </c>
      <c r="C24" s="102">
        <f>VLOOKUP(A24,'[1]2013 WORKSHEET'!$A$1:$E$618,3,FALSE)</f>
        <v>0</v>
      </c>
      <c r="D24" s="93" t="e">
        <f>VLOOKUP(A24,'[1]2012 Actuals'!#REF!,9,FALSE)</f>
        <v>#REF!</v>
      </c>
      <c r="E24" s="102"/>
      <c r="F24" s="93"/>
      <c r="G24" s="103"/>
      <c r="H24" s="38"/>
      <c r="J24" s="5"/>
    </row>
    <row r="25" spans="1:12" hidden="1" x14ac:dyDescent="0.2">
      <c r="A25" s="92" t="s">
        <v>125</v>
      </c>
      <c r="B25" s="92" t="s">
        <v>126</v>
      </c>
      <c r="C25" s="102">
        <f>VLOOKUP(A25,'[1]2013 WORKSHEET'!$A$1:$E$618,3,FALSE)</f>
        <v>0</v>
      </c>
      <c r="D25" s="93" t="e">
        <f>VLOOKUP(A25,'[1]2012 Actuals'!#REF!,9,FALSE)</f>
        <v>#REF!</v>
      </c>
      <c r="E25" s="102"/>
      <c r="F25" s="93"/>
      <c r="G25" s="103"/>
      <c r="H25" s="38"/>
      <c r="J25" s="93"/>
      <c r="K25" s="38"/>
    </row>
    <row r="26" spans="1:12" hidden="1" x14ac:dyDescent="0.2">
      <c r="A26" s="92" t="s">
        <v>127</v>
      </c>
      <c r="B26" s="92" t="s">
        <v>128</v>
      </c>
      <c r="C26" s="102">
        <f>VLOOKUP(A26,'[1]2013 WORKSHEET'!$A$1:$E$618,3,FALSE)</f>
        <v>0</v>
      </c>
      <c r="D26" s="93" t="e">
        <f>VLOOKUP(A26,'[1]2012 Actuals'!#REF!,9,FALSE)</f>
        <v>#REF!</v>
      </c>
      <c r="E26" s="102"/>
      <c r="F26" s="93"/>
      <c r="G26" s="103"/>
      <c r="H26" s="38"/>
      <c r="I26" s="1"/>
      <c r="J26" s="5"/>
      <c r="K26" s="6"/>
    </row>
    <row r="27" spans="1:12" hidden="1" x14ac:dyDescent="0.2">
      <c r="A27" s="92" t="s">
        <v>129</v>
      </c>
      <c r="B27" s="92" t="s">
        <v>130</v>
      </c>
      <c r="C27" s="102">
        <f>VLOOKUP(A27,'[1]2013 WORKSHEET'!$A$1:$E$618,3,FALSE)</f>
        <v>0</v>
      </c>
      <c r="D27" s="93" t="e">
        <f>VLOOKUP(A27,'[1]2012 Actuals'!#REF!,9,FALSE)</f>
        <v>#REF!</v>
      </c>
      <c r="E27" s="102"/>
      <c r="F27" s="93"/>
      <c r="G27" s="103"/>
      <c r="H27" s="38"/>
      <c r="I27" s="1"/>
    </row>
    <row r="28" spans="1:12" hidden="1" x14ac:dyDescent="0.2">
      <c r="A28" s="92" t="s">
        <v>131</v>
      </c>
      <c r="B28" s="92" t="s">
        <v>132</v>
      </c>
      <c r="C28" s="102">
        <f>VLOOKUP(A28,'[1]2013 WORKSHEET'!$A$1:$E$618,3,FALSE)</f>
        <v>0</v>
      </c>
      <c r="D28" s="93" t="e">
        <f>VLOOKUP(A28,'[1]2012 Actuals'!#REF!,9,FALSE)</f>
        <v>#REF!</v>
      </c>
      <c r="E28" s="102"/>
      <c r="F28" s="93"/>
      <c r="G28" s="103"/>
      <c r="H28" s="38"/>
      <c r="I28" s="1"/>
      <c r="L28" s="1"/>
    </row>
    <row r="29" spans="1:12" hidden="1" x14ac:dyDescent="0.2">
      <c r="A29" s="92"/>
      <c r="B29" s="104" t="s">
        <v>133</v>
      </c>
      <c r="C29" s="102"/>
      <c r="D29" s="93"/>
      <c r="E29" s="102"/>
      <c r="F29" s="93"/>
      <c r="G29" s="103"/>
      <c r="H29" s="38"/>
      <c r="I29" s="1"/>
      <c r="J29" s="6"/>
      <c r="K29" s="6"/>
      <c r="L29" s="1"/>
    </row>
    <row r="30" spans="1:12" hidden="1" x14ac:dyDescent="0.2">
      <c r="A30" s="92" t="s">
        <v>134</v>
      </c>
      <c r="B30" s="92" t="s">
        <v>135</v>
      </c>
      <c r="C30" s="102">
        <f>VLOOKUP(A30,'[1]2013 WORKSHEET'!$A$1:$E$618,3,FALSE)</f>
        <v>0</v>
      </c>
      <c r="D30" s="93" t="e">
        <f>VLOOKUP(A30,'[1]2012 Actuals'!#REF!,9,FALSE)</f>
        <v>#REF!</v>
      </c>
      <c r="E30" s="102"/>
      <c r="F30" s="93"/>
      <c r="G30" s="103"/>
      <c r="H30" s="38"/>
      <c r="I30" s="38"/>
      <c r="J30" s="1"/>
    </row>
    <row r="31" spans="1:12" hidden="1" x14ac:dyDescent="0.2">
      <c r="A31" s="92" t="s">
        <v>136</v>
      </c>
      <c r="B31" s="92" t="s">
        <v>137</v>
      </c>
      <c r="C31" s="102">
        <f>VLOOKUP(A31,'[1]2013 WORKSHEET'!$A$1:$E$618,3,FALSE)</f>
        <v>0</v>
      </c>
      <c r="D31" s="93" t="e">
        <f>VLOOKUP(A31,'[1]2012 Actuals'!#REF!,9,FALSE)</f>
        <v>#REF!</v>
      </c>
      <c r="E31" s="102"/>
      <c r="F31" s="93"/>
      <c r="G31" s="103"/>
      <c r="H31" s="38"/>
    </row>
    <row r="32" spans="1:12" hidden="1" x14ac:dyDescent="0.2">
      <c r="A32" s="92" t="s">
        <v>138</v>
      </c>
      <c r="B32" s="92" t="s">
        <v>139</v>
      </c>
      <c r="C32" s="102">
        <f>VLOOKUP(A32,'[1]2013 WORKSHEET'!$A$1:$E$618,3,FALSE)</f>
        <v>0</v>
      </c>
      <c r="D32" s="93" t="e">
        <f>VLOOKUP(A32,'[1]2012 Actuals'!#REF!,9,FALSE)</f>
        <v>#REF!</v>
      </c>
      <c r="E32" s="102"/>
      <c r="F32" s="93"/>
      <c r="G32" s="103"/>
      <c r="H32" s="38"/>
    </row>
    <row r="33" spans="1:15" hidden="1" x14ac:dyDescent="0.2">
      <c r="A33" s="92" t="s">
        <v>140</v>
      </c>
      <c r="B33" s="92" t="s">
        <v>141</v>
      </c>
      <c r="C33" s="102">
        <f>VLOOKUP(A33,'[1]2013 WORKSHEET'!$A$1:$E$618,3,FALSE)</f>
        <v>0</v>
      </c>
      <c r="D33" s="93" t="e">
        <f>VLOOKUP(A33,'[1]2012 Actuals'!#REF!,9,FALSE)</f>
        <v>#REF!</v>
      </c>
      <c r="E33" s="102"/>
      <c r="F33" s="93"/>
      <c r="G33" s="103"/>
      <c r="H33" s="38"/>
      <c r="J33" s="5"/>
      <c r="M33" s="105"/>
      <c r="O33" s="1"/>
    </row>
    <row r="34" spans="1:15" hidden="1" x14ac:dyDescent="0.2">
      <c r="A34" s="92" t="s">
        <v>142</v>
      </c>
      <c r="B34" s="92" t="s">
        <v>143</v>
      </c>
      <c r="C34" s="102">
        <f>VLOOKUP(A34,'[1]2013 WORKSHEET'!$A$1:$E$618,3,FALSE)</f>
        <v>0</v>
      </c>
      <c r="D34" s="93" t="e">
        <f>VLOOKUP(A34,'[1]2012 Actuals'!#REF!,9,FALSE)</f>
        <v>#REF!</v>
      </c>
      <c r="E34" s="102"/>
      <c r="F34" s="93"/>
      <c r="G34" s="103"/>
      <c r="H34" s="38"/>
      <c r="J34" s="5"/>
      <c r="M34" s="106"/>
    </row>
    <row r="35" spans="1:15" hidden="1" x14ac:dyDescent="0.2">
      <c r="A35" s="92" t="s">
        <v>144</v>
      </c>
      <c r="B35" s="92" t="s">
        <v>145</v>
      </c>
      <c r="C35" s="102">
        <f>VLOOKUP(A35,'[1]2013 WORKSHEET'!$A$1:$E$618,3,FALSE)</f>
        <v>0</v>
      </c>
      <c r="D35" s="93" t="e">
        <f>VLOOKUP(A35,'[1]2012 Actuals'!#REF!,9,FALSE)</f>
        <v>#REF!</v>
      </c>
      <c r="E35" s="102"/>
      <c r="F35" s="93"/>
      <c r="G35" s="103"/>
      <c r="H35" s="38"/>
      <c r="J35" s="5"/>
      <c r="M35" s="106"/>
    </row>
    <row r="36" spans="1:15" ht="13.5" hidden="1" customHeight="1" x14ac:dyDescent="0.2">
      <c r="A36" s="92" t="s">
        <v>146</v>
      </c>
      <c r="B36" s="92" t="s">
        <v>147</v>
      </c>
      <c r="C36" s="102">
        <f>VLOOKUP(A36,'[1]2013 WORKSHEET'!$A$1:$E$618,3,FALSE)</f>
        <v>0</v>
      </c>
      <c r="D36" s="93" t="e">
        <f>VLOOKUP(A36,'[1]2012 Actuals'!#REF!,9,FALSE)</f>
        <v>#REF!</v>
      </c>
      <c r="E36" s="102"/>
      <c r="F36" s="93"/>
      <c r="G36" s="103"/>
      <c r="H36" s="38"/>
      <c r="J36" s="107"/>
      <c r="L36" s="92"/>
      <c r="M36" s="106"/>
    </row>
    <row r="37" spans="1:15" ht="13.5" customHeight="1" x14ac:dyDescent="0.2">
      <c r="A37" s="108"/>
      <c r="B37" s="109" t="s">
        <v>148</v>
      </c>
      <c r="C37" s="110"/>
      <c r="D37" s="111"/>
      <c r="E37" s="111"/>
      <c r="F37" s="111"/>
      <c r="G37" s="112"/>
      <c r="H37" s="38"/>
      <c r="J37" s="107"/>
      <c r="L37" s="92"/>
      <c r="M37" s="106"/>
    </row>
    <row r="38" spans="1:15" x14ac:dyDescent="0.2">
      <c r="A38" s="92" t="s">
        <v>149</v>
      </c>
      <c r="B38" s="92" t="s">
        <v>150</v>
      </c>
      <c r="C38" s="5">
        <f>VLOOKUP(A38,'[1]2013 WORKSHEET'!$A$1:$E$618,3,FALSE)</f>
        <v>17041.36</v>
      </c>
      <c r="D38" s="93">
        <f>VLOOKUP(A38,'[1]2012 Actuals'!$A$1:$L$1240,9,FALSE)</f>
        <v>9300</v>
      </c>
      <c r="E38" s="94">
        <f>+D38/C38</f>
        <v>0.54573109188468527</v>
      </c>
      <c r="F38" s="113">
        <v>12300</v>
      </c>
      <c r="G38" s="2">
        <v>15580</v>
      </c>
      <c r="H38" s="38"/>
      <c r="I38" s="6"/>
      <c r="J38" s="107"/>
      <c r="M38" s="106"/>
    </row>
    <row r="39" spans="1:15" x14ac:dyDescent="0.2">
      <c r="A39" s="92" t="s">
        <v>151</v>
      </c>
      <c r="B39" s="92" t="s">
        <v>152</v>
      </c>
      <c r="C39" s="5">
        <f>VLOOKUP(A39,'[1]2013 WORKSHEET'!$A$1:$E$618,3,FALSE)</f>
        <v>700</v>
      </c>
      <c r="D39" s="93">
        <f>VLOOKUP(A39,'[1]2012 Actuals'!$A$1:$L$1240,9,FALSE)</f>
        <v>390</v>
      </c>
      <c r="E39" s="94">
        <f t="shared" ref="E39:E63" si="1">+D39/C39</f>
        <v>0.55714285714285716</v>
      </c>
      <c r="F39" s="113">
        <v>390</v>
      </c>
      <c r="G39" s="2">
        <v>1232</v>
      </c>
      <c r="H39" s="38"/>
      <c r="I39" s="38"/>
      <c r="J39" s="107"/>
      <c r="M39" s="106"/>
    </row>
    <row r="40" spans="1:15" x14ac:dyDescent="0.2">
      <c r="A40" s="92" t="s">
        <v>153</v>
      </c>
      <c r="B40" s="92" t="s">
        <v>154</v>
      </c>
      <c r="C40" s="5">
        <f>VLOOKUP(A40,'[1]2013 WORKSHEET'!$A$1:$E$618,3,FALSE)</f>
        <v>2995.81</v>
      </c>
      <c r="D40" s="93">
        <f>VLOOKUP(A40,'[1]2012 Actuals'!$A$1:$L$1240,9,FALSE)</f>
        <v>920</v>
      </c>
      <c r="E40" s="94">
        <f t="shared" si="1"/>
        <v>0.30709557682229516</v>
      </c>
      <c r="F40" s="113">
        <v>920</v>
      </c>
      <c r="G40" s="2">
        <v>1800</v>
      </c>
      <c r="H40" s="38"/>
      <c r="I40" s="1" t="s">
        <v>155</v>
      </c>
      <c r="J40" s="5"/>
      <c r="M40" s="106"/>
    </row>
    <row r="41" spans="1:15" x14ac:dyDescent="0.2">
      <c r="A41" s="92" t="s">
        <v>156</v>
      </c>
      <c r="B41" s="92" t="s">
        <v>157</v>
      </c>
      <c r="C41" s="5">
        <f>VLOOKUP(A41,'[1]2013 WORKSHEET'!$A$1:$E$618,3,FALSE)</f>
        <v>19495.63</v>
      </c>
      <c r="D41" s="93">
        <f>VLOOKUP(A41,'[1]2012 Actuals'!$A$1:$L$1240,9,FALSE)</f>
        <v>55115</v>
      </c>
      <c r="E41" s="94">
        <f t="shared" si="1"/>
        <v>2.8270438041756023</v>
      </c>
      <c r="F41" s="113">
        <v>57275</v>
      </c>
      <c r="G41" s="2">
        <v>32522</v>
      </c>
      <c r="H41" s="38"/>
      <c r="I41" s="1"/>
      <c r="J41" s="5"/>
      <c r="M41" s="106"/>
    </row>
    <row r="42" spans="1:15" x14ac:dyDescent="0.2">
      <c r="A42" s="92" t="s">
        <v>158</v>
      </c>
      <c r="B42" s="92" t="s">
        <v>159</v>
      </c>
      <c r="C42" s="5">
        <f>VLOOKUP(A42,'[1]2013 WORKSHEET'!$A$1:$E$618,3,FALSE)</f>
        <v>54118</v>
      </c>
      <c r="D42" s="93">
        <f>VLOOKUP(A42,'[1]2012 Actuals'!$A$1:$L$1240,9,FALSE)</f>
        <v>48415</v>
      </c>
      <c r="E42" s="94">
        <f t="shared" si="1"/>
        <v>0.89461916552718135</v>
      </c>
      <c r="F42" s="114">
        <v>50140</v>
      </c>
      <c r="G42" s="98">
        <v>50500</v>
      </c>
      <c r="H42" s="38"/>
      <c r="I42" s="1" t="s">
        <v>160</v>
      </c>
      <c r="J42" s="5"/>
      <c r="M42" s="106"/>
    </row>
    <row r="43" spans="1:15" x14ac:dyDescent="0.2">
      <c r="A43" s="92" t="s">
        <v>161</v>
      </c>
      <c r="B43" s="92" t="s">
        <v>162</v>
      </c>
      <c r="C43" s="5">
        <f>VLOOKUP(A43,'[1]2013 WORKSHEET'!$A$1:$E$618,3,FALSE)</f>
        <v>0</v>
      </c>
      <c r="D43" s="93">
        <f>VLOOKUP(A43,'[1]2012 Actuals'!$A$1:$L$1240,9,FALSE)</f>
        <v>0</v>
      </c>
      <c r="E43" s="94"/>
      <c r="F43" s="113">
        <v>0</v>
      </c>
      <c r="G43" s="2">
        <v>0</v>
      </c>
      <c r="H43" s="38"/>
      <c r="J43" s="5"/>
      <c r="M43" s="106"/>
    </row>
    <row r="44" spans="1:15" x14ac:dyDescent="0.2">
      <c r="A44" s="92" t="s">
        <v>163</v>
      </c>
      <c r="B44" s="92" t="s">
        <v>164</v>
      </c>
      <c r="C44" s="5">
        <f>VLOOKUP(A44,'[1]2013 WORKSHEET'!$A$1:$E$618,3,FALSE)</f>
        <v>0</v>
      </c>
      <c r="D44" s="93">
        <f>VLOOKUP(A44,'[1]2012 Actuals'!$A$1:$L$1240,9,FALSE)</f>
        <v>0</v>
      </c>
      <c r="E44" s="94"/>
      <c r="F44" s="113">
        <v>0</v>
      </c>
      <c r="G44" s="2">
        <v>0</v>
      </c>
      <c r="H44" s="38"/>
      <c r="J44" s="5"/>
      <c r="M44" s="106"/>
    </row>
    <row r="45" spans="1:15" x14ac:dyDescent="0.2">
      <c r="A45" s="92" t="s">
        <v>165</v>
      </c>
      <c r="B45" s="92" t="s">
        <v>166</v>
      </c>
      <c r="C45" s="5">
        <f>VLOOKUP(A45,'[1]2013 WORKSHEET'!$A$1:$E$618,3,FALSE)</f>
        <v>0</v>
      </c>
      <c r="D45" s="93">
        <f>VLOOKUP(A45,'[1]2012 Actuals'!$A$1:$L$1240,9,FALSE)</f>
        <v>0</v>
      </c>
      <c r="E45" s="94"/>
      <c r="F45" s="113">
        <v>0</v>
      </c>
      <c r="G45" s="2">
        <v>0</v>
      </c>
      <c r="H45" s="38"/>
      <c r="J45" s="5"/>
      <c r="M45" s="106"/>
    </row>
    <row r="46" spans="1:15" x14ac:dyDescent="0.2">
      <c r="A46" s="92" t="s">
        <v>167</v>
      </c>
      <c r="B46" s="92" t="s">
        <v>168</v>
      </c>
      <c r="C46" s="5">
        <f>VLOOKUP(A46,'[1]2013 WORKSHEET'!$A$1:$E$618,3,FALSE)</f>
        <v>0</v>
      </c>
      <c r="D46" s="93">
        <f>VLOOKUP(A46,'[1]2012 Actuals'!$A$1:$L$1240,9,FALSE)</f>
        <v>0</v>
      </c>
      <c r="E46" s="94"/>
      <c r="F46" s="113">
        <v>0</v>
      </c>
      <c r="G46" s="2">
        <v>0</v>
      </c>
      <c r="H46" s="38"/>
      <c r="J46" s="5"/>
      <c r="M46" s="106"/>
    </row>
    <row r="47" spans="1:15" x14ac:dyDescent="0.2">
      <c r="A47" s="92" t="s">
        <v>169</v>
      </c>
      <c r="B47" s="92" t="s">
        <v>170</v>
      </c>
      <c r="C47" s="5">
        <f>VLOOKUP(A47,'[1]2013 WORKSHEET'!$A$1:$E$618,3,FALSE)</f>
        <v>1011.8</v>
      </c>
      <c r="D47" s="93">
        <f>VLOOKUP(A47,'[1]2012 Actuals'!$A$1:$L$1240,9,FALSE)</f>
        <v>750</v>
      </c>
      <c r="E47" s="94">
        <f t="shared" si="1"/>
        <v>0.74125321209725248</v>
      </c>
      <c r="F47" s="113">
        <v>1000</v>
      </c>
      <c r="G47" s="2">
        <v>1100</v>
      </c>
      <c r="H47" s="38"/>
      <c r="J47" s="5"/>
      <c r="M47" s="106"/>
    </row>
    <row r="48" spans="1:15" x14ac:dyDescent="0.2">
      <c r="A48" s="92" t="s">
        <v>171</v>
      </c>
      <c r="B48" s="92" t="s">
        <v>172</v>
      </c>
      <c r="C48" s="95">
        <f>VLOOKUP(A48,'[1]2013 WORKSHEET'!$A$1:$E$618,3,FALSE)</f>
        <v>4215.8</v>
      </c>
      <c r="D48" s="95">
        <f>VLOOKUP(A48,'[1]2012 Actuals'!$A$1:$L$1240,9,FALSE)</f>
        <v>2915</v>
      </c>
      <c r="E48" s="97">
        <f t="shared" si="1"/>
        <v>0.69144646330471082</v>
      </c>
      <c r="F48" s="113">
        <v>2915</v>
      </c>
      <c r="G48" s="2">
        <v>4509</v>
      </c>
      <c r="H48" s="38"/>
      <c r="I48" s="1"/>
      <c r="J48" s="5"/>
      <c r="M48" s="106"/>
    </row>
    <row r="49" spans="1:13" ht="12.75" customHeight="1" x14ac:dyDescent="0.2">
      <c r="A49" s="92" t="s">
        <v>173</v>
      </c>
      <c r="B49" s="92" t="s">
        <v>174</v>
      </c>
      <c r="C49" s="5">
        <f>VLOOKUP(A49,'[1]2013 WORKSHEET'!$A$1:$E$618,3,FALSE)</f>
        <v>1200</v>
      </c>
      <c r="D49" s="95">
        <f>VLOOKUP(A49,'[1]2012 Actuals'!$A$1:$L$1240,9,FALSE)</f>
        <v>1800</v>
      </c>
      <c r="E49" s="94">
        <f t="shared" si="1"/>
        <v>1.5</v>
      </c>
      <c r="F49" s="113">
        <v>2400</v>
      </c>
      <c r="G49" s="2">
        <v>1900</v>
      </c>
      <c r="H49" s="38"/>
      <c r="J49" s="107"/>
      <c r="M49" s="106"/>
    </row>
    <row r="50" spans="1:13" x14ac:dyDescent="0.2">
      <c r="A50" s="92" t="s">
        <v>175</v>
      </c>
      <c r="B50" s="92" t="s">
        <v>176</v>
      </c>
      <c r="C50" s="5">
        <f>VLOOKUP(A50,'[1]2013 WORKSHEET'!$A$1:$E$618,3,FALSE)</f>
        <v>400</v>
      </c>
      <c r="D50" s="93">
        <f>VLOOKUP(A50,'[1]2012 Actuals'!$A$1:$L$1240,9,FALSE)</f>
        <v>0</v>
      </c>
      <c r="E50" s="94"/>
      <c r="F50" s="113">
        <v>0</v>
      </c>
      <c r="G50" s="101">
        <v>0</v>
      </c>
      <c r="H50" s="38"/>
      <c r="J50" s="107"/>
      <c r="M50" s="106"/>
    </row>
    <row r="51" spans="1:13" x14ac:dyDescent="0.2">
      <c r="A51" s="92" t="s">
        <v>177</v>
      </c>
      <c r="B51" s="92" t="s">
        <v>178</v>
      </c>
      <c r="C51" s="5">
        <f>VLOOKUP(A51,'[1]2013 WORKSHEET'!$A$1:$E$618,3,FALSE)</f>
        <v>2000</v>
      </c>
      <c r="D51" s="93">
        <f>VLOOKUP(A51,'[1]2012 Actuals'!$A$1:$L$1240,9,FALSE)</f>
        <v>0</v>
      </c>
      <c r="E51" s="94"/>
      <c r="F51" s="113">
        <v>0</v>
      </c>
      <c r="G51" s="101">
        <v>500</v>
      </c>
      <c r="H51" s="38"/>
      <c r="J51" s="107"/>
      <c r="M51" s="106"/>
    </row>
    <row r="52" spans="1:13" x14ac:dyDescent="0.2">
      <c r="A52" s="108"/>
      <c r="B52" s="109" t="s">
        <v>179</v>
      </c>
      <c r="C52" s="110"/>
      <c r="D52" s="110"/>
      <c r="E52" s="110"/>
      <c r="F52" s="110"/>
      <c r="G52" s="115"/>
      <c r="H52" s="38"/>
      <c r="J52" s="5"/>
      <c r="M52" s="106"/>
    </row>
    <row r="53" spans="1:13" x14ac:dyDescent="0.2">
      <c r="A53" s="92" t="s">
        <v>180</v>
      </c>
      <c r="B53" s="92" t="s">
        <v>181</v>
      </c>
      <c r="C53" s="5">
        <f>VLOOKUP(A53,'[1]2013 WORKSHEET'!$A$1:$E$618,3,FALSE)</f>
        <v>9088</v>
      </c>
      <c r="D53" s="93">
        <f>VLOOKUP(A53,'[1]2012 Actuals'!$A$1:$L$1240,9,FALSE)</f>
        <v>8725.08</v>
      </c>
      <c r="E53" s="94">
        <f t="shared" si="1"/>
        <v>0.96006602112676054</v>
      </c>
      <c r="F53" s="113">
        <v>10405</v>
      </c>
      <c r="G53" s="2">
        <v>9897</v>
      </c>
      <c r="H53" s="38"/>
      <c r="J53" s="5"/>
      <c r="M53" s="106"/>
    </row>
    <row r="54" spans="1:13" x14ac:dyDescent="0.2">
      <c r="A54" s="92" t="s">
        <v>182</v>
      </c>
      <c r="B54" s="92" t="s">
        <v>183</v>
      </c>
      <c r="C54" s="5">
        <f>VLOOKUP(A54,'[1]2013 WORKSHEET'!$A$1:$E$618,3,FALSE)</f>
        <v>4028</v>
      </c>
      <c r="D54" s="93">
        <f>VLOOKUP(A54,'[1]2012 Actuals'!$A$1:$L$1240,9,FALSE)</f>
        <v>5220</v>
      </c>
      <c r="E54" s="94">
        <f t="shared" si="1"/>
        <v>1.2959285004965244</v>
      </c>
      <c r="F54" s="113">
        <v>7250</v>
      </c>
      <c r="G54" s="2">
        <v>4556</v>
      </c>
      <c r="H54" s="38"/>
      <c r="J54" s="5"/>
      <c r="M54" s="106"/>
    </row>
    <row r="55" spans="1:13" x14ac:dyDescent="0.2">
      <c r="A55" s="92" t="s">
        <v>184</v>
      </c>
      <c r="B55" s="92" t="s">
        <v>185</v>
      </c>
      <c r="C55" s="5">
        <f>VLOOKUP(A55,'[1]2013 WORKSHEET'!$A$1:$E$618,3,FALSE)</f>
        <v>5425</v>
      </c>
      <c r="D55" s="93">
        <f>VLOOKUP(A55,'[1]2012 Actuals'!$A$1:$L$1240,9,FALSE)</f>
        <v>4160</v>
      </c>
      <c r="E55" s="94">
        <f t="shared" si="1"/>
        <v>0.76682027649769591</v>
      </c>
      <c r="F55" s="113">
        <v>6400</v>
      </c>
      <c r="G55" s="2">
        <v>5891</v>
      </c>
      <c r="H55" s="38"/>
      <c r="J55" s="5"/>
      <c r="M55" s="106"/>
    </row>
    <row r="56" spans="1:13" x14ac:dyDescent="0.2">
      <c r="A56" s="92" t="s">
        <v>186</v>
      </c>
      <c r="B56" s="92" t="s">
        <v>187</v>
      </c>
      <c r="C56" s="5">
        <f>VLOOKUP(A56,'[1]2013 WORKSHEET'!$A$1:$E$618,3,FALSE)</f>
        <v>0</v>
      </c>
      <c r="D56" s="93">
        <f>VLOOKUP(A56,'[1]2012 Actuals'!$A$1:$L$1240,9,FALSE)</f>
        <v>0</v>
      </c>
      <c r="E56" s="94"/>
      <c r="F56" s="113">
        <v>0</v>
      </c>
      <c r="G56" s="2">
        <v>0</v>
      </c>
      <c r="H56" s="38"/>
      <c r="J56" s="5"/>
      <c r="M56" s="106"/>
    </row>
    <row r="57" spans="1:13" x14ac:dyDescent="0.2">
      <c r="A57" s="92" t="s">
        <v>188</v>
      </c>
      <c r="B57" s="92" t="s">
        <v>189</v>
      </c>
      <c r="C57" s="5">
        <f>VLOOKUP(A57,'[1]2013 WORKSHEET'!$A$1:$E$618,3,FALSE)</f>
        <v>0</v>
      </c>
      <c r="D57" s="93">
        <f>VLOOKUP(A57,'[1]2012 Actuals'!$A$1:$L$1240,9,FALSE)</f>
        <v>0</v>
      </c>
      <c r="E57" s="94"/>
      <c r="F57" s="113">
        <v>0</v>
      </c>
      <c r="G57" s="2">
        <v>0</v>
      </c>
      <c r="H57" s="38"/>
      <c r="I57" s="6"/>
      <c r="J57" s="5"/>
      <c r="M57" s="106"/>
    </row>
    <row r="58" spans="1:13" x14ac:dyDescent="0.2">
      <c r="A58" s="92" t="s">
        <v>190</v>
      </c>
      <c r="B58" s="92" t="s">
        <v>191</v>
      </c>
      <c r="C58" s="5">
        <f>VLOOKUP(A58,'[1]2013 WORKSHEET'!$A$1:$E$618,3,FALSE)</f>
        <v>1812</v>
      </c>
      <c r="D58" s="93">
        <f>VLOOKUP(A58,'[1]2012 Actuals'!$A$1:$L$1240,9,FALSE)</f>
        <v>1400</v>
      </c>
      <c r="E58" s="94">
        <f t="shared" si="1"/>
        <v>0.77262693156732887</v>
      </c>
      <c r="F58" s="113">
        <v>2200</v>
      </c>
      <c r="G58" s="2">
        <v>2004</v>
      </c>
      <c r="H58" s="38"/>
      <c r="I58" s="116"/>
      <c r="J58" s="5"/>
      <c r="M58" s="106"/>
    </row>
    <row r="59" spans="1:13" x14ac:dyDescent="0.2">
      <c r="A59" s="92" t="s">
        <v>192</v>
      </c>
      <c r="B59" s="92" t="s">
        <v>193</v>
      </c>
      <c r="C59" s="5">
        <f>VLOOKUP(A59,'[1]2013 WORKSHEET'!$A$1:$E$618,3,FALSE)</f>
        <v>1976</v>
      </c>
      <c r="D59" s="93">
        <f>VLOOKUP(A59,'[1]2012 Actuals'!$A$1:$L$1240,9,FALSE)</f>
        <v>1200</v>
      </c>
      <c r="E59" s="94">
        <f t="shared" si="1"/>
        <v>0.60728744939271251</v>
      </c>
      <c r="F59" s="113">
        <v>1600</v>
      </c>
      <c r="G59" s="2">
        <v>2152</v>
      </c>
      <c r="H59" s="38"/>
      <c r="I59" s="6"/>
      <c r="J59" s="5"/>
      <c r="M59" s="106"/>
    </row>
    <row r="60" spans="1:13" x14ac:dyDescent="0.2">
      <c r="A60" s="92" t="s">
        <v>194</v>
      </c>
      <c r="B60" s="92" t="s">
        <v>195</v>
      </c>
      <c r="C60" s="5">
        <f>VLOOKUP(A60,'[1]2013 WORKSHEET'!$A$1:$E$618,3,FALSE)</f>
        <v>0</v>
      </c>
      <c r="D60" s="93">
        <f>VLOOKUP(A60,'[1]2012 Actuals'!$A$1:$L$1240,9,FALSE)</f>
        <v>400</v>
      </c>
      <c r="E60" s="94"/>
      <c r="F60" s="117">
        <v>400</v>
      </c>
      <c r="G60" s="2">
        <v>200</v>
      </c>
      <c r="H60" s="38"/>
      <c r="I60" s="6"/>
      <c r="J60" s="5"/>
      <c r="M60" s="106"/>
    </row>
    <row r="61" spans="1:13" x14ac:dyDescent="0.2">
      <c r="A61" s="92" t="s">
        <v>196</v>
      </c>
      <c r="B61" s="92" t="s">
        <v>197</v>
      </c>
      <c r="C61" s="5">
        <f>VLOOKUP(A61,'[1]2013 WORKSHEET'!$A$1:$E$618,3,FALSE)</f>
        <v>12255</v>
      </c>
      <c r="D61" s="95">
        <f>VLOOKUP(A61,'[1]2012 Actuals'!$A$1:$L$1240,9,FALSE)</f>
        <v>6125</v>
      </c>
      <c r="E61" s="94">
        <f t="shared" si="1"/>
        <v>0.49979600163198695</v>
      </c>
      <c r="F61" s="117">
        <v>8000</v>
      </c>
      <c r="G61" s="98">
        <v>8000</v>
      </c>
      <c r="H61" s="38"/>
      <c r="I61" s="38" t="s">
        <v>198</v>
      </c>
      <c r="J61" s="5"/>
      <c r="M61" s="106"/>
    </row>
    <row r="62" spans="1:13" x14ac:dyDescent="0.2">
      <c r="A62" s="92" t="s">
        <v>199</v>
      </c>
      <c r="B62" s="92" t="s">
        <v>200</v>
      </c>
      <c r="C62" s="5">
        <f>VLOOKUP(A62,'[1]2013 WORKSHEET'!$A$1:$E$618,3,FALSE)</f>
        <v>400</v>
      </c>
      <c r="D62" s="95">
        <f>VLOOKUP(A62,'[1]2012 Actuals'!$A$1:$L$1240,9,FALSE)</f>
        <v>0</v>
      </c>
      <c r="E62" s="94">
        <f t="shared" si="1"/>
        <v>0</v>
      </c>
      <c r="F62" s="118">
        <v>0</v>
      </c>
      <c r="G62" s="101">
        <v>400</v>
      </c>
      <c r="H62" s="38"/>
      <c r="I62" s="38"/>
      <c r="J62" s="5"/>
      <c r="M62" s="106"/>
    </row>
    <row r="63" spans="1:13" x14ac:dyDescent="0.2">
      <c r="A63" s="119" t="s">
        <v>201</v>
      </c>
      <c r="B63" s="96" t="s">
        <v>202</v>
      </c>
      <c r="C63" s="5">
        <f>VLOOKUP(A63,'[1]2013 WORKSHEET'!$A$1:$E$618,3,FALSE)</f>
        <v>7352</v>
      </c>
      <c r="D63" s="95">
        <f>VLOOKUP(A63,'[1]2012 Actuals'!$A$1:$L$1240,9,FALSE)</f>
        <v>5250</v>
      </c>
      <c r="E63" s="94">
        <f t="shared" si="1"/>
        <v>0.71409140369967361</v>
      </c>
      <c r="F63" s="7">
        <v>5250</v>
      </c>
      <c r="G63" s="2">
        <v>5250</v>
      </c>
      <c r="I63" s="1" t="s">
        <v>203</v>
      </c>
      <c r="J63" s="5"/>
      <c r="M63" s="106"/>
    </row>
    <row r="64" spans="1:13" ht="13.5" thickBot="1" x14ac:dyDescent="0.25">
      <c r="B64" s="120" t="s">
        <v>204</v>
      </c>
      <c r="C64" s="121">
        <f>SUBTOTAL(109,C9:C63)</f>
        <v>1056907.2000000002</v>
      </c>
      <c r="D64" s="121">
        <f>SUBTOTAL(109,D9:D63)</f>
        <v>723076.95999999985</v>
      </c>
      <c r="E64" s="121"/>
      <c r="F64" s="121">
        <f>SUM(F9:F21)</f>
        <v>946986.4</v>
      </c>
      <c r="G64" s="121">
        <f>SUBTOTAL(109,G9:G63)</f>
        <v>1061917.3199999998</v>
      </c>
      <c r="J64" s="5"/>
      <c r="M64" s="106"/>
    </row>
    <row r="65" spans="1:14" ht="14.25" thickTop="1" thickBot="1" x14ac:dyDescent="0.25">
      <c r="B65" s="120" t="s">
        <v>205</v>
      </c>
      <c r="C65" s="122">
        <f>+C157</f>
        <v>1056907.22</v>
      </c>
      <c r="D65" s="122">
        <f>+D157</f>
        <v>766977.38000000024</v>
      </c>
      <c r="E65" s="122"/>
      <c r="F65" s="122">
        <f>+F157</f>
        <v>994019.74000000034</v>
      </c>
      <c r="G65" s="122">
        <f>G157</f>
        <v>1061917.7949000003</v>
      </c>
      <c r="J65" s="5"/>
      <c r="M65" s="106"/>
    </row>
    <row r="66" spans="1:14" ht="13.5" thickTop="1" x14ac:dyDescent="0.2">
      <c r="B66" s="123"/>
      <c r="C66" s="5"/>
      <c r="D66" s="5"/>
      <c r="E66" s="5"/>
      <c r="F66" s="5"/>
      <c r="G66" s="5"/>
      <c r="I66" s="6"/>
      <c r="J66" s="5"/>
      <c r="M66" s="106"/>
    </row>
    <row r="67" spans="1:14" ht="13.5" thickBot="1" x14ac:dyDescent="0.25">
      <c r="B67" s="120" t="s">
        <v>206</v>
      </c>
      <c r="C67" s="121">
        <f>C64-C65</f>
        <v>-1.9999999785795808E-2</v>
      </c>
      <c r="D67" s="121">
        <f>D65-D64</f>
        <v>43900.420000000391</v>
      </c>
      <c r="E67" s="121"/>
      <c r="F67" s="121">
        <f>+F65-F64</f>
        <v>47033.340000000317</v>
      </c>
      <c r="G67" s="124">
        <f>+G64-G65</f>
        <v>-0.47490000049583614</v>
      </c>
      <c r="J67" s="5"/>
      <c r="M67" s="106"/>
    </row>
    <row r="68" spans="1:14" ht="13.5" thickTop="1" x14ac:dyDescent="0.2">
      <c r="B68" s="125"/>
      <c r="C68" s="126">
        <v>2025</v>
      </c>
      <c r="D68" s="126">
        <v>2025</v>
      </c>
      <c r="E68" s="126" t="s">
        <v>207</v>
      </c>
      <c r="F68" s="126">
        <v>2025</v>
      </c>
      <c r="G68" s="126">
        <v>2026</v>
      </c>
      <c r="J68" s="5"/>
      <c r="M68" s="106"/>
    </row>
    <row r="69" spans="1:14" x14ac:dyDescent="0.2">
      <c r="A69" s="4" t="s">
        <v>208</v>
      </c>
      <c r="B69" s="5"/>
      <c r="C69" s="127" t="s">
        <v>54</v>
      </c>
      <c r="D69" s="127" t="s">
        <v>209</v>
      </c>
      <c r="E69" s="127" t="s">
        <v>54</v>
      </c>
      <c r="F69" s="127" t="s">
        <v>90</v>
      </c>
      <c r="G69" s="127" t="s">
        <v>54</v>
      </c>
      <c r="I69" s="1"/>
      <c r="J69" s="5"/>
      <c r="M69" s="106"/>
    </row>
    <row r="70" spans="1:14" x14ac:dyDescent="0.2">
      <c r="A70" s="92" t="s">
        <v>210</v>
      </c>
      <c r="B70" s="92" t="s">
        <v>211</v>
      </c>
      <c r="C70" s="98">
        <f>VLOOKUP(A70,'[1]2013 WORKSHEET'!$A$7:$E$613,3,FALSE)</f>
        <v>12553.18</v>
      </c>
      <c r="D70" s="95">
        <f>VLOOKUP(A70,'[1]2012 Actuals'!$A$1:$L$1240,9,FALSE)</f>
        <v>12720.07</v>
      </c>
      <c r="E70" s="94">
        <f>+D70/C70</f>
        <v>1.0132946392866189</v>
      </c>
      <c r="F70" s="128">
        <f>+D70</f>
        <v>12720.07</v>
      </c>
      <c r="G70" s="2">
        <f>+D70*1.02</f>
        <v>12974.4714</v>
      </c>
      <c r="I70" s="38"/>
    </row>
    <row r="71" spans="1:14" x14ac:dyDescent="0.2">
      <c r="A71" s="92" t="s">
        <v>212</v>
      </c>
      <c r="B71" s="92" t="s">
        <v>213</v>
      </c>
      <c r="C71" s="98">
        <f>VLOOKUP(A71,'[1]2013 WORKSHEET'!$A$7:$E$613,3,FALSE)</f>
        <v>19289.39</v>
      </c>
      <c r="D71" s="93">
        <f>VLOOKUP(A71,'[1]2012 Actuals'!$A$1:$L$1240,9,FALSE)</f>
        <v>19024</v>
      </c>
      <c r="E71" s="94">
        <f t="shared" ref="E71:E127" si="2">+D71/C71</f>
        <v>0.98624165927486562</v>
      </c>
      <c r="F71" s="128">
        <f>+D71</f>
        <v>19024</v>
      </c>
      <c r="G71" s="2">
        <f>+D71*1.02</f>
        <v>19404.48</v>
      </c>
      <c r="I71" s="38"/>
      <c r="M71" s="129"/>
      <c r="N71" s="1"/>
    </row>
    <row r="72" spans="1:14" x14ac:dyDescent="0.2">
      <c r="A72" s="92" t="s">
        <v>214</v>
      </c>
      <c r="B72" s="92" t="s">
        <v>215</v>
      </c>
      <c r="C72" s="98">
        <f>VLOOKUP(A72,'[1]2013 WORKSHEET'!$A$7:$E$613,3,FALSE)</f>
        <v>2000</v>
      </c>
      <c r="D72" s="93">
        <f>VLOOKUP(A72,'[1]2012 Actuals'!$A$1:$L$1240,9,FALSE)</f>
        <v>292.79000000000002</v>
      </c>
      <c r="E72" s="94">
        <f t="shared" si="2"/>
        <v>0.146395</v>
      </c>
      <c r="F72" s="128">
        <v>700</v>
      </c>
      <c r="G72" s="2">
        <v>2000</v>
      </c>
      <c r="I72" s="38"/>
      <c r="J72" s="93"/>
    </row>
    <row r="73" spans="1:14" ht="12" hidden="1" customHeight="1" x14ac:dyDescent="0.2">
      <c r="A73" s="92"/>
      <c r="B73" s="92" t="s">
        <v>216</v>
      </c>
      <c r="C73" s="98"/>
      <c r="D73" s="93"/>
      <c r="E73" s="94" t="e">
        <f t="shared" si="2"/>
        <v>#DIV/0!</v>
      </c>
      <c r="F73" s="128">
        <f t="shared" ref="F73:F109" si="3">+D73/9*3+D73</f>
        <v>0</v>
      </c>
      <c r="G73" s="2"/>
      <c r="I73" s="38"/>
      <c r="J73" s="93"/>
    </row>
    <row r="74" spans="1:14" x14ac:dyDescent="0.2">
      <c r="A74" s="92" t="s">
        <v>217</v>
      </c>
      <c r="B74" s="92" t="s">
        <v>218</v>
      </c>
      <c r="C74" s="98">
        <f>VLOOKUP(A74,'[1]2013 WORKSHEET'!$A$7:$E$613,3,FALSE)</f>
        <v>5800</v>
      </c>
      <c r="D74" s="93">
        <f>VLOOKUP(A74,'[1]2012 Actuals'!$A$1:$L$1240,9,FALSE)</f>
        <v>2919.26</v>
      </c>
      <c r="E74" s="94">
        <f t="shared" si="2"/>
        <v>0.5033206896551724</v>
      </c>
      <c r="F74" s="128">
        <f t="shared" si="3"/>
        <v>3892.3466666666673</v>
      </c>
      <c r="G74" s="2">
        <v>5800</v>
      </c>
      <c r="I74" s="38"/>
      <c r="J74" s="5"/>
    </row>
    <row r="75" spans="1:14" x14ac:dyDescent="0.2">
      <c r="A75" s="92"/>
      <c r="B75" s="92" t="s">
        <v>219</v>
      </c>
      <c r="C75" s="98">
        <v>1000</v>
      </c>
      <c r="D75" s="95"/>
      <c r="E75" s="97"/>
      <c r="F75" s="100"/>
      <c r="G75" s="98">
        <v>1000</v>
      </c>
      <c r="I75" s="38"/>
      <c r="J75" s="5"/>
    </row>
    <row r="76" spans="1:14" x14ac:dyDescent="0.2">
      <c r="A76" s="130" t="s">
        <v>220</v>
      </c>
      <c r="B76" s="92" t="s">
        <v>221</v>
      </c>
      <c r="C76" s="98">
        <f>VLOOKUP(A76,'[1]2013 WORKSHEET'!$A$7:$E$613,3,FALSE)</f>
        <v>216114.6</v>
      </c>
      <c r="D76" s="93">
        <f>VLOOKUP(A76,'[1]2012 Actuals'!$A$1:$L$1240,9,FALSE)</f>
        <v>144976.81</v>
      </c>
      <c r="E76" s="94">
        <f t="shared" si="2"/>
        <v>0.67083302099904396</v>
      </c>
      <c r="F76" s="100">
        <f t="shared" si="3"/>
        <v>193302.41333333333</v>
      </c>
      <c r="G76" s="2">
        <v>221314.6</v>
      </c>
      <c r="I76" s="38"/>
      <c r="J76" s="93"/>
    </row>
    <row r="77" spans="1:14" x14ac:dyDescent="0.2">
      <c r="A77" s="92" t="s">
        <v>222</v>
      </c>
      <c r="B77" s="92" t="s">
        <v>223</v>
      </c>
      <c r="C77" s="98">
        <f>VLOOKUP(A77,'[1]2013 WORKSHEET'!$A$7:$E$613,3,FALSE)</f>
        <v>11736.13</v>
      </c>
      <c r="D77" s="93">
        <f>VLOOKUP(A77,'[1]2012 Actuals'!$A$1:$L$1240,9,FALSE)</f>
        <v>8298.5499999999993</v>
      </c>
      <c r="E77" s="94">
        <f t="shared" si="2"/>
        <v>0.7070942465702067</v>
      </c>
      <c r="F77" s="128">
        <f t="shared" si="3"/>
        <v>11064.733333333332</v>
      </c>
      <c r="G77" s="2">
        <f t="shared" ref="G77:G82" si="4">+C77*1.02</f>
        <v>11970.8526</v>
      </c>
      <c r="I77" s="99"/>
      <c r="J77" s="5"/>
    </row>
    <row r="78" spans="1:14" ht="12.75" customHeight="1" x14ac:dyDescent="0.2">
      <c r="A78" s="92" t="s">
        <v>224</v>
      </c>
      <c r="B78" s="92" t="s">
        <v>225</v>
      </c>
      <c r="C78" s="98">
        <f>VLOOKUP(A78,'[1]2013 WORKSHEET'!$A$7:$E$613,3,FALSE)</f>
        <v>3775.42</v>
      </c>
      <c r="D78" s="93">
        <f>VLOOKUP(A78,'[1]2012 Actuals'!$A$1:$L$1240,9,FALSE)</f>
        <v>2699.66</v>
      </c>
      <c r="E78" s="94">
        <f t="shared" si="2"/>
        <v>0.71506216526902966</v>
      </c>
      <c r="F78" s="128">
        <f t="shared" si="3"/>
        <v>3599.5466666666662</v>
      </c>
      <c r="G78" s="2">
        <f t="shared" si="4"/>
        <v>3850.9284000000002</v>
      </c>
      <c r="I78" s="191"/>
      <c r="J78" s="5"/>
    </row>
    <row r="79" spans="1:14" x14ac:dyDescent="0.2">
      <c r="A79" s="92" t="s">
        <v>226</v>
      </c>
      <c r="B79" s="92" t="s">
        <v>227</v>
      </c>
      <c r="C79" s="98">
        <f>VLOOKUP(A79,'[1]2013 WORKSHEET'!$A$7:$E$613,3,FALSE)</f>
        <v>4204.2299999999996</v>
      </c>
      <c r="D79" s="93">
        <f>VLOOKUP(A79,'[1]2012 Actuals'!$A$1:$L$1240,9,FALSE)</f>
        <v>2834.61</v>
      </c>
      <c r="E79" s="94">
        <f t="shared" si="2"/>
        <v>0.67422809884330792</v>
      </c>
      <c r="F79" s="128">
        <f t="shared" si="3"/>
        <v>3779.4800000000005</v>
      </c>
      <c r="G79" s="2">
        <f t="shared" si="4"/>
        <v>4288.3145999999997</v>
      </c>
      <c r="I79" s="191"/>
      <c r="J79" s="93"/>
    </row>
    <row r="80" spans="1:14" x14ac:dyDescent="0.2">
      <c r="A80" s="92" t="s">
        <v>228</v>
      </c>
      <c r="B80" s="92" t="s">
        <v>229</v>
      </c>
      <c r="C80" s="98">
        <f>VLOOKUP(A80,'[1]2013 WORKSHEET'!$A$7:$E$613,3,FALSE)</f>
        <v>7373.47</v>
      </c>
      <c r="D80" s="93">
        <f>VLOOKUP(A80,'[1]2012 Actuals'!$A$1:$L$1240,9,FALSE)</f>
        <v>4724.3100000000004</v>
      </c>
      <c r="E80" s="94">
        <f t="shared" si="2"/>
        <v>0.64071732847628049</v>
      </c>
      <c r="F80" s="128">
        <f t="shared" si="3"/>
        <v>6299.0800000000008</v>
      </c>
      <c r="G80" s="2">
        <f t="shared" si="4"/>
        <v>7520.9394000000002</v>
      </c>
      <c r="I80" s="191"/>
      <c r="J80" s="93"/>
      <c r="L80" s="1"/>
    </row>
    <row r="81" spans="1:13" x14ac:dyDescent="0.2">
      <c r="A81" s="92" t="s">
        <v>230</v>
      </c>
      <c r="B81" s="92" t="s">
        <v>231</v>
      </c>
      <c r="C81" s="98">
        <f>VLOOKUP(A81,'[1]2013 WORKSHEET'!$A$7:$E$613,3,FALSE)</f>
        <v>19753.88</v>
      </c>
      <c r="D81" s="93">
        <f>VLOOKUP(A81,'[1]2012 Actuals'!$A$1:$L$1240,9,FALSE)</f>
        <v>10717.24</v>
      </c>
      <c r="E81" s="94">
        <f t="shared" si="2"/>
        <v>0.54253847851662551</v>
      </c>
      <c r="F81" s="128">
        <f t="shared" si="3"/>
        <v>14289.653333333334</v>
      </c>
      <c r="G81" s="2">
        <f t="shared" si="4"/>
        <v>20148.957600000002</v>
      </c>
      <c r="I81" s="38"/>
      <c r="J81" s="5"/>
    </row>
    <row r="82" spans="1:13" x14ac:dyDescent="0.2">
      <c r="A82" s="92" t="s">
        <v>232</v>
      </c>
      <c r="B82" s="92" t="s">
        <v>233</v>
      </c>
      <c r="C82" s="98">
        <f>VLOOKUP(A82,'[1]2013 WORKSHEET'!$A$7:$E$613,3,FALSE)</f>
        <v>22747.38</v>
      </c>
      <c r="D82" s="95">
        <f>VLOOKUP(A82,'[1]2012 Actuals'!$A$1:$L$1240,9,FALSE)</f>
        <v>15217.14</v>
      </c>
      <c r="E82" s="94">
        <f t="shared" si="2"/>
        <v>0.66896231566008912</v>
      </c>
      <c r="F82" s="128">
        <f t="shared" si="3"/>
        <v>20289.52</v>
      </c>
      <c r="G82" s="2">
        <f t="shared" si="4"/>
        <v>23202.327600000001</v>
      </c>
      <c r="I82" s="38"/>
      <c r="J82" s="5"/>
    </row>
    <row r="83" spans="1:13" x14ac:dyDescent="0.2">
      <c r="A83" s="92" t="s">
        <v>234</v>
      </c>
      <c r="B83" s="92" t="s">
        <v>235</v>
      </c>
      <c r="C83" s="98">
        <f>VLOOKUP(A83,'[1]2013 WORKSHEET'!$A$7:$E$613,3,FALSE)</f>
        <v>130159.78</v>
      </c>
      <c r="D83" s="95">
        <f>VLOOKUP(A83,'[1]2012 Actuals'!$A$1:$L$1240,9,FALSE)</f>
        <v>109447.37</v>
      </c>
      <c r="E83" s="97">
        <f t="shared" si="2"/>
        <v>0.84086935303670607</v>
      </c>
      <c r="F83" s="100">
        <f t="shared" si="3"/>
        <v>145929.82666666666</v>
      </c>
      <c r="G83" s="98">
        <v>140563</v>
      </c>
      <c r="I83" s="38" t="s">
        <v>236</v>
      </c>
      <c r="J83" s="5"/>
    </row>
    <row r="84" spans="1:13" x14ac:dyDescent="0.2">
      <c r="A84" s="92" t="s">
        <v>237</v>
      </c>
      <c r="B84" s="92" t="s">
        <v>238</v>
      </c>
      <c r="C84" s="98">
        <f>VLOOKUP(A84,'[1]2013 WORKSHEET'!$A$7:$E$613,3,FALSE)</f>
        <v>8950.76</v>
      </c>
      <c r="D84" s="93">
        <f>VLOOKUP(A84,'[1]2012 Actuals'!$A$1:$L$1240,9,FALSE)</f>
        <v>6211.19</v>
      </c>
      <c r="E84" s="94">
        <f t="shared" si="2"/>
        <v>0.69392878370104882</v>
      </c>
      <c r="F84" s="128">
        <f t="shared" si="3"/>
        <v>8281.5866666666661</v>
      </c>
      <c r="G84" s="2">
        <f>+F84*1.02</f>
        <v>8447.2183999999997</v>
      </c>
      <c r="I84" s="38"/>
      <c r="J84" s="5"/>
    </row>
    <row r="85" spans="1:13" x14ac:dyDescent="0.2">
      <c r="A85" s="92" t="s">
        <v>239</v>
      </c>
      <c r="B85" s="92" t="s">
        <v>240</v>
      </c>
      <c r="C85" s="98">
        <f>VLOOKUP(A85,'[1]2013 WORKSHEET'!$A$7:$E$613,3,FALSE)</f>
        <v>3036.8</v>
      </c>
      <c r="D85" s="93">
        <f>VLOOKUP(A85,'[1]2012 Actuals'!$A$1:$L$1240,9,FALSE)</f>
        <v>2105.4299999999998</v>
      </c>
      <c r="E85" s="94">
        <f t="shared" si="2"/>
        <v>0.6933054531085352</v>
      </c>
      <c r="F85" s="128">
        <f t="shared" si="3"/>
        <v>2807.24</v>
      </c>
      <c r="G85" s="2">
        <f t="shared" ref="G85:G109" si="5">+F85*1.02</f>
        <v>2863.3847999999998</v>
      </c>
      <c r="I85" s="38"/>
      <c r="J85" s="5"/>
    </row>
    <row r="86" spans="1:13" x14ac:dyDescent="0.2">
      <c r="A86" s="92" t="s">
        <v>241</v>
      </c>
      <c r="B86" s="92" t="s">
        <v>242</v>
      </c>
      <c r="C86" s="98">
        <f>VLOOKUP(A86,'[1]2013 WORKSHEET'!$A$7:$E$613,3,FALSE)</f>
        <v>3080.71</v>
      </c>
      <c r="D86" s="93">
        <f>VLOOKUP(A86,'[1]2012 Actuals'!$A$1:$L$1240,9,FALSE)</f>
        <v>2139.4899999999998</v>
      </c>
      <c r="E86" s="94">
        <f t="shared" si="2"/>
        <v>0.69447951933158258</v>
      </c>
      <c r="F86" s="128">
        <f t="shared" si="3"/>
        <v>2852.6533333333332</v>
      </c>
      <c r="G86" s="2">
        <f t="shared" si="5"/>
        <v>2909.7064</v>
      </c>
      <c r="I86" s="131"/>
      <c r="J86" s="15"/>
    </row>
    <row r="87" spans="1:13" x14ac:dyDescent="0.2">
      <c r="A87" s="92" t="s">
        <v>243</v>
      </c>
      <c r="B87" s="92" t="s">
        <v>244</v>
      </c>
      <c r="C87" s="98">
        <f>VLOOKUP(A87,'[1]2013 WORKSHEET'!$A$7:$E$613,3,FALSE)</f>
        <v>5418.05</v>
      </c>
      <c r="D87" s="93">
        <f>VLOOKUP(A87,'[1]2012 Actuals'!$A$1:$L$1240,9,FALSE)</f>
        <v>3565.9</v>
      </c>
      <c r="E87" s="94">
        <f t="shared" si="2"/>
        <v>0.65815191812552487</v>
      </c>
      <c r="F87" s="128">
        <f t="shared" si="3"/>
        <v>4754.5333333333328</v>
      </c>
      <c r="G87" s="2">
        <f t="shared" si="5"/>
        <v>4849.6239999999998</v>
      </c>
      <c r="I87" s="38"/>
      <c r="J87" s="4"/>
      <c r="L87" s="182"/>
    </row>
    <row r="88" spans="1:13" x14ac:dyDescent="0.2">
      <c r="A88" s="92" t="s">
        <v>245</v>
      </c>
      <c r="B88" s="92" t="s">
        <v>246</v>
      </c>
      <c r="C88" s="98">
        <f>VLOOKUP(A88,'[1]2013 WORKSHEET'!$A$7:$E$613,3,FALSE)</f>
        <v>11723.12</v>
      </c>
      <c r="D88" s="93">
        <f>VLOOKUP(A88,'[1]2012 Actuals'!$A$1:$L$1240,9,FALSE)</f>
        <v>7847.7</v>
      </c>
      <c r="E88" s="94">
        <f t="shared" si="2"/>
        <v>0.66942076853260901</v>
      </c>
      <c r="F88" s="128">
        <f t="shared" si="3"/>
        <v>10463.6</v>
      </c>
      <c r="G88" s="2">
        <f t="shared" si="5"/>
        <v>10672.872000000001</v>
      </c>
      <c r="I88" s="38"/>
      <c r="J88" s="1"/>
      <c r="K88" s="7"/>
      <c r="L88" s="132"/>
      <c r="M88" s="14"/>
    </row>
    <row r="89" spans="1:13" x14ac:dyDescent="0.2">
      <c r="A89" s="92" t="s">
        <v>247</v>
      </c>
      <c r="B89" s="92" t="s">
        <v>248</v>
      </c>
      <c r="C89" s="98">
        <f>VLOOKUP(A89,'[1]2013 WORKSHEET'!$A$7:$E$613,3,FALSE)</f>
        <v>17471.560000000001</v>
      </c>
      <c r="D89" s="93">
        <f>VLOOKUP(A89,'[1]2012 Actuals'!$A$1:$L$1240,9,FALSE)</f>
        <v>12479.58</v>
      </c>
      <c r="E89" s="94">
        <f t="shared" si="2"/>
        <v>0.71427966363621787</v>
      </c>
      <c r="F89" s="128">
        <f t="shared" si="3"/>
        <v>16639.439999999999</v>
      </c>
      <c r="G89" s="2">
        <f t="shared" si="5"/>
        <v>16972.228800000001</v>
      </c>
      <c r="I89" s="38"/>
      <c r="J89" s="1"/>
      <c r="K89" s="7"/>
      <c r="L89" s="7"/>
    </row>
    <row r="90" spans="1:13" x14ac:dyDescent="0.2">
      <c r="A90" s="92" t="s">
        <v>249</v>
      </c>
      <c r="B90" s="92" t="s">
        <v>250</v>
      </c>
      <c r="C90" s="98">
        <f>VLOOKUP(A90,'[1]2013 WORKSHEET'!$A$7:$E$613,3,FALSE)</f>
        <v>6326.38</v>
      </c>
      <c r="D90" s="93">
        <f>VLOOKUP(A90,'[1]2012 Actuals'!$A$1:$L$1240,9,FALSE)</f>
        <v>3527.3</v>
      </c>
      <c r="E90" s="94">
        <f t="shared" si="2"/>
        <v>0.55755424112999852</v>
      </c>
      <c r="F90" s="128">
        <f t="shared" si="3"/>
        <v>4703.0666666666666</v>
      </c>
      <c r="G90" s="2">
        <f t="shared" si="5"/>
        <v>4797.1279999999997</v>
      </c>
      <c r="I90" s="38"/>
      <c r="J90" s="1"/>
    </row>
    <row r="91" spans="1:13" ht="12.75" customHeight="1" x14ac:dyDescent="0.2">
      <c r="A91" s="92" t="s">
        <v>251</v>
      </c>
      <c r="B91" s="92" t="s">
        <v>252</v>
      </c>
      <c r="C91" s="98">
        <f>VLOOKUP(A91,'[1]2013 WORKSHEET'!$A$7:$E$613,3,FALSE)</f>
        <v>359.95</v>
      </c>
      <c r="D91" s="93">
        <f>VLOOKUP(A91,'[1]2012 Actuals'!$A$1:$L$1240,9,FALSE)</f>
        <v>200.5</v>
      </c>
      <c r="E91" s="94">
        <f t="shared" si="2"/>
        <v>0.55702180858452566</v>
      </c>
      <c r="F91" s="128">
        <f t="shared" si="3"/>
        <v>267.33333333333337</v>
      </c>
      <c r="G91" s="2">
        <f t="shared" si="5"/>
        <v>272.68000000000006</v>
      </c>
      <c r="I91" s="191"/>
      <c r="J91" s="1"/>
    </row>
    <row r="92" spans="1:13" x14ac:dyDescent="0.2">
      <c r="A92" s="92" t="s">
        <v>253</v>
      </c>
      <c r="B92" s="92" t="s">
        <v>254</v>
      </c>
      <c r="C92" s="98">
        <f>VLOOKUP(A92,'[1]2013 WORKSHEET'!$A$7:$E$613,3,FALSE)</f>
        <v>123.62</v>
      </c>
      <c r="D92" s="93">
        <f>VLOOKUP(A92,'[1]2012 Actuals'!$A$1:$L$1240,9,FALSE)</f>
        <v>67.849999999999994</v>
      </c>
      <c r="E92" s="94">
        <f t="shared" si="2"/>
        <v>0.54885940786280529</v>
      </c>
      <c r="F92" s="128">
        <f t="shared" si="3"/>
        <v>90.466666666666654</v>
      </c>
      <c r="G92" s="2">
        <f t="shared" si="5"/>
        <v>92.275999999999982</v>
      </c>
      <c r="I92" s="191"/>
      <c r="J92" s="4"/>
    </row>
    <row r="93" spans="1:13" ht="12.75" customHeight="1" x14ac:dyDescent="0.2">
      <c r="A93" s="92" t="s">
        <v>255</v>
      </c>
      <c r="B93" s="92" t="s">
        <v>256</v>
      </c>
      <c r="C93" s="98">
        <f>VLOOKUP(A93,'[1]2013 WORKSHEET'!$A$7:$E$613,3,FALSE)</f>
        <v>123.68</v>
      </c>
      <c r="D93" s="93">
        <f>VLOOKUP(A93,'[1]2012 Actuals'!$A$1:$L$1240,9,FALSE)</f>
        <v>68.95</v>
      </c>
      <c r="E93" s="94">
        <f t="shared" si="2"/>
        <v>0.55748706338939202</v>
      </c>
      <c r="F93" s="128">
        <f t="shared" si="3"/>
        <v>91.933333333333337</v>
      </c>
      <c r="G93" s="2">
        <f t="shared" si="5"/>
        <v>93.772000000000006</v>
      </c>
      <c r="I93" s="191"/>
      <c r="J93" s="1"/>
    </row>
    <row r="94" spans="1:13" x14ac:dyDescent="0.2">
      <c r="A94" s="92" t="s">
        <v>257</v>
      </c>
      <c r="B94" s="92" t="s">
        <v>258</v>
      </c>
      <c r="C94" s="98">
        <f>VLOOKUP(A94,'[1]2013 WORKSHEET'!$A$7:$E$613,3,FALSE)</f>
        <v>216.91</v>
      </c>
      <c r="D94" s="93">
        <f>VLOOKUP(A94,'[1]2012 Actuals'!$A$1:$L$1240,9,FALSE)</f>
        <v>114.93</v>
      </c>
      <c r="E94" s="94">
        <f t="shared" si="2"/>
        <v>0.52985109031395516</v>
      </c>
      <c r="F94" s="128">
        <f t="shared" si="3"/>
        <v>153.24</v>
      </c>
      <c r="G94" s="2">
        <f t="shared" si="5"/>
        <v>156.3048</v>
      </c>
      <c r="I94" s="38"/>
      <c r="J94" s="1"/>
    </row>
    <row r="95" spans="1:13" x14ac:dyDescent="0.2">
      <c r="A95" s="92" t="s">
        <v>259</v>
      </c>
      <c r="B95" s="92" t="s">
        <v>260</v>
      </c>
      <c r="C95" s="98">
        <f>VLOOKUP(A95,'[1]2013 WORKSHEET'!$A$7:$E$613,3,FALSE)</f>
        <v>4840.88</v>
      </c>
      <c r="D95" s="93">
        <f>VLOOKUP(A95,'[1]2012 Actuals'!$A$1:$L$1240,9,FALSE)</f>
        <v>1842.77</v>
      </c>
      <c r="E95" s="94">
        <f t="shared" si="2"/>
        <v>0.38066839087108129</v>
      </c>
      <c r="F95" s="128">
        <f t="shared" si="3"/>
        <v>2457.0266666666666</v>
      </c>
      <c r="G95" s="2">
        <f t="shared" si="5"/>
        <v>2506.1671999999999</v>
      </c>
      <c r="I95" s="38"/>
    </row>
    <row r="96" spans="1:13" x14ac:dyDescent="0.2">
      <c r="A96" s="92" t="s">
        <v>261</v>
      </c>
      <c r="B96" s="92" t="s">
        <v>262</v>
      </c>
      <c r="C96" s="98">
        <f>VLOOKUP(A96,'[1]2013 WORKSHEET'!$A$7:$E$613,3,FALSE)</f>
        <v>271.45</v>
      </c>
      <c r="D96" s="93">
        <f>VLOOKUP(A96,'[1]2012 Actuals'!$A$1:$L$1240,9,FALSE)</f>
        <v>105.09</v>
      </c>
      <c r="E96" s="94">
        <f t="shared" si="2"/>
        <v>0.38714312027997794</v>
      </c>
      <c r="F96" s="128">
        <f t="shared" si="3"/>
        <v>140.12</v>
      </c>
      <c r="G96" s="2">
        <f t="shared" si="5"/>
        <v>142.92240000000001</v>
      </c>
      <c r="I96" s="38"/>
      <c r="J96" s="4"/>
    </row>
    <row r="97" spans="1:12" x14ac:dyDescent="0.2">
      <c r="A97" s="92" t="s">
        <v>263</v>
      </c>
      <c r="B97" s="92" t="s">
        <v>264</v>
      </c>
      <c r="C97" s="98">
        <f>VLOOKUP(A97,'[1]2013 WORKSHEET'!$A$7:$E$613,3,FALSE)</f>
        <v>89.87</v>
      </c>
      <c r="D97" s="93">
        <f>VLOOKUP(A97,'[1]2012 Actuals'!$A$1:$L$1240,9,FALSE)</f>
        <v>35.450000000000003</v>
      </c>
      <c r="E97" s="94">
        <f t="shared" si="2"/>
        <v>0.3944586625125181</v>
      </c>
      <c r="F97" s="128">
        <f t="shared" si="3"/>
        <v>47.266666666666666</v>
      </c>
      <c r="G97" s="2">
        <f t="shared" si="5"/>
        <v>48.212000000000003</v>
      </c>
      <c r="I97" s="133"/>
      <c r="J97" s="1"/>
    </row>
    <row r="98" spans="1:12" x14ac:dyDescent="0.2">
      <c r="A98" s="92" t="s">
        <v>265</v>
      </c>
      <c r="B98" s="92" t="s">
        <v>266</v>
      </c>
      <c r="C98" s="98">
        <f>VLOOKUP(A98,'[1]2013 WORKSHEET'!$A$7:$E$613,3,FALSE)</f>
        <v>94.62</v>
      </c>
      <c r="D98" s="93">
        <f>VLOOKUP(A98,'[1]2012 Actuals'!$A$1:$L$1240,9,FALSE)</f>
        <v>36.01</v>
      </c>
      <c r="E98" s="94">
        <f t="shared" si="2"/>
        <v>0.38057493130416398</v>
      </c>
      <c r="F98" s="128">
        <f t="shared" si="3"/>
        <v>48.013333333333335</v>
      </c>
      <c r="G98" s="2">
        <f t="shared" si="5"/>
        <v>48.973600000000005</v>
      </c>
      <c r="I98" s="38"/>
      <c r="J98" s="1"/>
    </row>
    <row r="99" spans="1:12" x14ac:dyDescent="0.2">
      <c r="A99" s="92" t="s">
        <v>267</v>
      </c>
      <c r="B99" s="92" t="s">
        <v>268</v>
      </c>
      <c r="C99" s="98">
        <f>VLOOKUP(A99,'[1]2013 WORKSHEET'!$A$7:$E$613,3,FALSE)</f>
        <v>165.89</v>
      </c>
      <c r="D99" s="93">
        <f>VLOOKUP(A99,'[1]2012 Actuals'!$A$1:$L$1240,9,FALSE)</f>
        <v>60.03</v>
      </c>
      <c r="E99" s="94">
        <f t="shared" si="2"/>
        <v>0.36186629694375794</v>
      </c>
      <c r="F99" s="128">
        <f t="shared" si="3"/>
        <v>80.039999999999992</v>
      </c>
      <c r="G99" s="2">
        <f t="shared" si="5"/>
        <v>81.640799999999999</v>
      </c>
      <c r="I99" s="38"/>
    </row>
    <row r="100" spans="1:12" x14ac:dyDescent="0.2">
      <c r="A100" s="92" t="s">
        <v>269</v>
      </c>
      <c r="B100" s="92" t="s">
        <v>270</v>
      </c>
      <c r="C100" s="98">
        <f>VLOOKUP(A100,'[1]2013 WORKSHEET'!$A$7:$E$613,3,FALSE)</f>
        <v>3089.35</v>
      </c>
      <c r="D100" s="93">
        <f>VLOOKUP(A100,'[1]2012 Actuals'!$A$1:$L$1240,9,FALSE)</f>
        <v>939.99</v>
      </c>
      <c r="E100" s="94">
        <f t="shared" si="2"/>
        <v>0.30426788806706911</v>
      </c>
      <c r="F100" s="128">
        <f t="shared" si="3"/>
        <v>1253.32</v>
      </c>
      <c r="G100" s="2">
        <f t="shared" si="5"/>
        <v>1278.3863999999999</v>
      </c>
      <c r="I100" s="38"/>
      <c r="J100" s="4"/>
    </row>
    <row r="101" spans="1:12" x14ac:dyDescent="0.2">
      <c r="A101" s="92" t="s">
        <v>271</v>
      </c>
      <c r="B101" s="92" t="s">
        <v>272</v>
      </c>
      <c r="C101" s="98">
        <f>VLOOKUP(A101,'[1]2013 WORKSHEET'!$A$7:$E$613,3,FALSE)</f>
        <v>175.6</v>
      </c>
      <c r="D101" s="93">
        <f>VLOOKUP(A101,'[1]2012 Actuals'!$A$1:$L$1240,9,FALSE)</f>
        <v>53.54</v>
      </c>
      <c r="E101" s="94">
        <f t="shared" si="2"/>
        <v>0.30489749430523916</v>
      </c>
      <c r="F101" s="128">
        <f t="shared" si="3"/>
        <v>71.38666666666667</v>
      </c>
      <c r="G101" s="2">
        <f t="shared" si="5"/>
        <v>72.814400000000006</v>
      </c>
      <c r="I101" s="38"/>
      <c r="J101" s="1"/>
      <c r="K101" s="7"/>
    </row>
    <row r="102" spans="1:12" x14ac:dyDescent="0.2">
      <c r="A102" s="92" t="s">
        <v>273</v>
      </c>
      <c r="B102" s="92" t="s">
        <v>274</v>
      </c>
      <c r="C102" s="98">
        <f>VLOOKUP(A102,'[1]2013 WORKSHEET'!$A$7:$E$613,3,FALSE)</f>
        <v>59.45</v>
      </c>
      <c r="D102" s="93">
        <f>VLOOKUP(A102,'[1]2012 Actuals'!$A$1:$L$1240,9,FALSE)</f>
        <v>18.09</v>
      </c>
      <c r="E102" s="94">
        <f t="shared" si="2"/>
        <v>0.3042893187552565</v>
      </c>
      <c r="F102" s="128">
        <f t="shared" si="3"/>
        <v>24.119999999999997</v>
      </c>
      <c r="G102" s="2">
        <f t="shared" si="5"/>
        <v>24.602399999999999</v>
      </c>
      <c r="I102" s="38"/>
      <c r="J102" s="1"/>
      <c r="K102" s="132"/>
    </row>
    <row r="103" spans="1:12" x14ac:dyDescent="0.2">
      <c r="A103" s="92" t="s">
        <v>275</v>
      </c>
      <c r="B103" s="92" t="s">
        <v>276</v>
      </c>
      <c r="C103" s="98">
        <f>VLOOKUP(A103,'[1]2013 WORKSHEET'!$A$7:$E$613,3,FALSE)</f>
        <v>60.39</v>
      </c>
      <c r="D103" s="93">
        <f>VLOOKUP(A103,'[1]2012 Actuals'!$A$1:$L$1240,9,FALSE)</f>
        <v>18.37</v>
      </c>
      <c r="E103" s="94">
        <f t="shared" si="2"/>
        <v>0.30418943533697634</v>
      </c>
      <c r="F103" s="128">
        <f t="shared" si="3"/>
        <v>24.493333333333336</v>
      </c>
      <c r="G103" s="2">
        <f t="shared" si="5"/>
        <v>24.983200000000004</v>
      </c>
      <c r="I103" s="38"/>
    </row>
    <row r="104" spans="1:12" x14ac:dyDescent="0.2">
      <c r="A104" s="92" t="s">
        <v>277</v>
      </c>
      <c r="B104" s="92" t="s">
        <v>278</v>
      </c>
      <c r="C104" s="98">
        <f>VLOOKUP(A104,'[1]2013 WORKSHEET'!$A$7:$E$613,3,FALSE)</f>
        <v>105.86</v>
      </c>
      <c r="D104" s="93">
        <f>VLOOKUP(A104,'[1]2012 Actuals'!$A$1:$L$1240,9,FALSE)</f>
        <v>30.62</v>
      </c>
      <c r="E104" s="94">
        <f t="shared" si="2"/>
        <v>0.28924995276780657</v>
      </c>
      <c r="F104" s="128">
        <f t="shared" si="3"/>
        <v>40.826666666666668</v>
      </c>
      <c r="G104" s="2">
        <f t="shared" si="5"/>
        <v>41.6432</v>
      </c>
      <c r="I104" s="38"/>
      <c r="J104" s="4"/>
    </row>
    <row r="105" spans="1:12" x14ac:dyDescent="0.2">
      <c r="A105" s="92" t="s">
        <v>279</v>
      </c>
      <c r="B105" s="92" t="s">
        <v>280</v>
      </c>
      <c r="C105" s="98">
        <f>VLOOKUP(A105,'[1]2013 WORKSHEET'!$A$7:$E$613,3,FALSE)</f>
        <v>21557.68</v>
      </c>
      <c r="D105" s="93">
        <f>VLOOKUP(A105,'[1]2012 Actuals'!$A$1:$L$1240,9,FALSE)</f>
        <v>14279.73</v>
      </c>
      <c r="E105" s="94">
        <f t="shared" si="2"/>
        <v>0.66239641742525168</v>
      </c>
      <c r="F105" s="128">
        <f t="shared" si="3"/>
        <v>19039.64</v>
      </c>
      <c r="G105" s="2">
        <f t="shared" si="5"/>
        <v>19420.432799999999</v>
      </c>
      <c r="I105" s="38"/>
      <c r="J105" s="1"/>
      <c r="K105" s="7"/>
    </row>
    <row r="106" spans="1:12" ht="12.75" customHeight="1" x14ac:dyDescent="0.2">
      <c r="A106" s="92" t="s">
        <v>281</v>
      </c>
      <c r="B106" s="92" t="s">
        <v>282</v>
      </c>
      <c r="C106" s="98">
        <f>VLOOKUP(A106,'[1]2013 WORKSHEET'!$A$7:$E$613,3,FALSE)</f>
        <v>1226.05</v>
      </c>
      <c r="D106" s="93">
        <f>VLOOKUP(A106,'[1]2012 Actuals'!$A$1:$L$1240,9,FALSE)</f>
        <v>814.49</v>
      </c>
      <c r="E106" s="94">
        <f t="shared" si="2"/>
        <v>0.66432037845112357</v>
      </c>
      <c r="F106" s="128">
        <f t="shared" si="3"/>
        <v>1085.9866666666667</v>
      </c>
      <c r="G106" s="2">
        <f t="shared" si="5"/>
        <v>1107.7064</v>
      </c>
      <c r="I106" s="38"/>
      <c r="J106" s="1"/>
      <c r="K106" s="7"/>
      <c r="L106" s="7"/>
    </row>
    <row r="107" spans="1:12" x14ac:dyDescent="0.2">
      <c r="A107" s="92" t="s">
        <v>283</v>
      </c>
      <c r="B107" s="92" t="s">
        <v>284</v>
      </c>
      <c r="C107" s="98">
        <f>VLOOKUP(A107,'[1]2013 WORKSHEET'!$A$7:$E$613,3,FALSE)</f>
        <v>412.31</v>
      </c>
      <c r="D107" s="93">
        <f>VLOOKUP(A107,'[1]2012 Actuals'!$A$1:$L$1240,9,FALSE)</f>
        <v>272.08999999999997</v>
      </c>
      <c r="E107" s="94">
        <f t="shared" si="2"/>
        <v>0.65991608255923939</v>
      </c>
      <c r="F107" s="128">
        <f t="shared" si="3"/>
        <v>362.78666666666663</v>
      </c>
      <c r="G107" s="2">
        <f t="shared" si="5"/>
        <v>370.04239999999999</v>
      </c>
      <c r="I107" s="38"/>
      <c r="J107" s="1"/>
      <c r="L107" s="7"/>
    </row>
    <row r="108" spans="1:12" x14ac:dyDescent="0.2">
      <c r="A108" s="92" t="s">
        <v>285</v>
      </c>
      <c r="B108" s="92" t="s">
        <v>286</v>
      </c>
      <c r="C108" s="98">
        <f>VLOOKUP(A108,'[1]2013 WORKSHEET'!$A$7:$E$613,3,FALSE)</f>
        <v>421.71</v>
      </c>
      <c r="D108" s="93">
        <f>VLOOKUP(A108,'[1]2012 Actuals'!$A$1:$L$1240,9,FALSE)</f>
        <v>279.17</v>
      </c>
      <c r="E108" s="94">
        <f t="shared" si="2"/>
        <v>0.66199520997842121</v>
      </c>
      <c r="F108" s="128">
        <f t="shared" si="3"/>
        <v>372.22666666666669</v>
      </c>
      <c r="G108" s="2">
        <f t="shared" si="5"/>
        <v>379.67120000000006</v>
      </c>
      <c r="I108" s="38"/>
    </row>
    <row r="109" spans="1:12" x14ac:dyDescent="0.2">
      <c r="A109" s="92" t="s">
        <v>287</v>
      </c>
      <c r="B109" s="92" t="s">
        <v>288</v>
      </c>
      <c r="C109" s="98">
        <f>VLOOKUP(A109,'[1]2013 WORKSHEET'!$A$7:$E$613,3,FALSE)</f>
        <v>739.86</v>
      </c>
      <c r="D109" s="93">
        <f>VLOOKUP(A109,'[1]2012 Actuals'!$A$1:$L$1240,9,FALSE)</f>
        <v>465.3</v>
      </c>
      <c r="E109" s="94">
        <f t="shared" si="2"/>
        <v>0.62890276538804635</v>
      </c>
      <c r="F109" s="128">
        <f t="shared" si="3"/>
        <v>620.40000000000009</v>
      </c>
      <c r="G109" s="2">
        <f t="shared" si="5"/>
        <v>632.80800000000011</v>
      </c>
      <c r="I109" s="38"/>
      <c r="J109" s="1"/>
    </row>
    <row r="110" spans="1:12" x14ac:dyDescent="0.2">
      <c r="A110" s="92" t="s">
        <v>289</v>
      </c>
      <c r="B110" s="92" t="s">
        <v>290</v>
      </c>
      <c r="C110" s="98">
        <f>VLOOKUP(A110,'[1]2013 WORKSHEET'!$A$7:$E$613,3,FALSE)</f>
        <v>2800</v>
      </c>
      <c r="D110" s="93">
        <v>2671</v>
      </c>
      <c r="E110" s="94">
        <f t="shared" si="2"/>
        <v>0.95392857142857146</v>
      </c>
      <c r="F110" s="128">
        <f>+D110</f>
        <v>2671</v>
      </c>
      <c r="G110" s="2">
        <v>2800</v>
      </c>
      <c r="I110" s="6"/>
      <c r="J110" s="1"/>
    </row>
    <row r="111" spans="1:12" x14ac:dyDescent="0.2">
      <c r="A111" s="92" t="s">
        <v>291</v>
      </c>
      <c r="B111" s="92" t="s">
        <v>292</v>
      </c>
      <c r="C111" s="98">
        <f>VLOOKUP(A111,'[1]2013 WORKSHEET'!$A$7:$E$613,3,FALSE)</f>
        <v>2150</v>
      </c>
      <c r="D111" s="95">
        <f>VLOOKUP(A111,'[1]2012 Actuals'!$A$1:$L$1240,9,FALSE)</f>
        <v>3029.98</v>
      </c>
      <c r="E111" s="94">
        <f t="shared" si="2"/>
        <v>1.4092930232558141</v>
      </c>
      <c r="F111" s="128">
        <f>+D111</f>
        <v>3029.98</v>
      </c>
      <c r="G111" s="2">
        <f>+F111*1.02</f>
        <v>3090.5796</v>
      </c>
      <c r="I111" s="1"/>
      <c r="K111" s="7"/>
    </row>
    <row r="112" spans="1:12" x14ac:dyDescent="0.2">
      <c r="A112" s="92" t="s">
        <v>293</v>
      </c>
      <c r="B112" s="92" t="s">
        <v>294</v>
      </c>
      <c r="C112" s="98">
        <f>VLOOKUP(A112,'[1]2013 WORKSHEET'!$A$7:$E$613,3,FALSE)</f>
        <v>10937.19</v>
      </c>
      <c r="D112" s="95">
        <f>VLOOKUP(A112,'[1]2012 Actuals'!$A$1:$L$1240,9,FALSE)</f>
        <v>8833.39</v>
      </c>
      <c r="E112" s="94">
        <f t="shared" si="2"/>
        <v>0.80764711959836111</v>
      </c>
      <c r="F112" s="128">
        <f>+D112/9*3+D112</f>
        <v>11777.853333333333</v>
      </c>
      <c r="G112" s="98">
        <f>+C112*1.02+1000</f>
        <v>12155.933800000001</v>
      </c>
      <c r="I112" s="93" t="s">
        <v>510</v>
      </c>
    </row>
    <row r="113" spans="1:11" x14ac:dyDescent="0.2">
      <c r="A113" s="92" t="s">
        <v>295</v>
      </c>
      <c r="B113" s="92" t="s">
        <v>296</v>
      </c>
      <c r="C113" s="98">
        <f>VLOOKUP(A113,'[1]2013 WORKSHEET'!$A$7:$E$613,3,FALSE)</f>
        <v>56098.77</v>
      </c>
      <c r="D113" s="93">
        <f>VLOOKUP(A113,'[1]2012 Actuals'!$A$1:$L$1240,9,FALSE)</f>
        <v>47641.14</v>
      </c>
      <c r="E113" s="94">
        <f t="shared" si="2"/>
        <v>0.84923680144858793</v>
      </c>
      <c r="F113" s="128">
        <f>+D113</f>
        <v>47641.14</v>
      </c>
      <c r="G113" s="2">
        <f>+F113*1.02</f>
        <v>48593.962800000001</v>
      </c>
      <c r="I113" s="38"/>
    </row>
    <row r="114" spans="1:11" x14ac:dyDescent="0.2">
      <c r="A114" s="92" t="s">
        <v>297</v>
      </c>
      <c r="B114" s="92" t="s">
        <v>298</v>
      </c>
      <c r="C114" s="98">
        <f>VLOOKUP(A114,'[1]2013 WORKSHEET'!$A$7:$E$613,3,FALSE)</f>
        <v>4000</v>
      </c>
      <c r="D114" s="93">
        <f>VLOOKUP(A114,'[1]2012 Actuals'!$A$1:$L$1240,9,FALSE)</f>
        <v>3588.09</v>
      </c>
      <c r="E114" s="94">
        <f t="shared" si="2"/>
        <v>0.89702250000000006</v>
      </c>
      <c r="F114" s="100">
        <v>3700</v>
      </c>
      <c r="G114" s="98">
        <v>4000</v>
      </c>
      <c r="I114" s="38"/>
      <c r="J114" s="1"/>
    </row>
    <row r="115" spans="1:11" x14ac:dyDescent="0.2">
      <c r="A115" s="92" t="s">
        <v>299</v>
      </c>
      <c r="B115" s="92" t="s">
        <v>300</v>
      </c>
      <c r="C115" s="98">
        <f>VLOOKUP(A115,'[1]2013 WORKSHEET'!$A$7:$E$613,3,FALSE)</f>
        <v>7900</v>
      </c>
      <c r="D115" s="93">
        <f>VLOOKUP(A115,'[1]2012 Actuals'!$A$1:$L$1240,9,FALSE)</f>
        <v>8111.46</v>
      </c>
      <c r="E115" s="94">
        <f t="shared" si="2"/>
        <v>1.026767088607595</v>
      </c>
      <c r="F115" s="100">
        <f>+D115/9*3+D115</f>
        <v>10815.279999999999</v>
      </c>
      <c r="G115" s="2">
        <f>+F115+660</f>
        <v>11475.279999999999</v>
      </c>
      <c r="I115" s="38" t="s">
        <v>301</v>
      </c>
    </row>
    <row r="116" spans="1:11" x14ac:dyDescent="0.2">
      <c r="A116" s="92" t="s">
        <v>302</v>
      </c>
      <c r="B116" s="92" t="s">
        <v>303</v>
      </c>
      <c r="C116" s="98">
        <f>VLOOKUP(A116,'[1]2013 WORKSHEET'!$A$7:$E$613,3,FALSE)</f>
        <v>20000</v>
      </c>
      <c r="D116" s="93">
        <f>VLOOKUP(A116,'[1]2012 Actuals'!$A$1:$L$1240,9,FALSE)</f>
        <v>14329.7</v>
      </c>
      <c r="E116" s="94">
        <f t="shared" si="2"/>
        <v>0.71648500000000004</v>
      </c>
      <c r="F116" s="100">
        <f>+D116/9*3+D116</f>
        <v>19106.266666666666</v>
      </c>
      <c r="G116" s="2">
        <f>+F116*1.02</f>
        <v>19488.392</v>
      </c>
      <c r="I116" s="38"/>
    </row>
    <row r="117" spans="1:11" x14ac:dyDescent="0.2">
      <c r="A117" s="92" t="s">
        <v>304</v>
      </c>
      <c r="B117" s="92" t="s">
        <v>305</v>
      </c>
      <c r="C117" s="98">
        <f>VLOOKUP(A117,'[1]2013 WORKSHEET'!$A$7:$E$613,3,FALSE)</f>
        <v>6609.93</v>
      </c>
      <c r="D117" s="93">
        <f>VLOOKUP(A117,'[1]2012 Actuals'!$A$1:$L$1240,9,FALSE)</f>
        <v>5529.03</v>
      </c>
      <c r="E117" s="94">
        <f t="shared" si="2"/>
        <v>0.83647330607131987</v>
      </c>
      <c r="F117" s="100">
        <v>7034.03</v>
      </c>
      <c r="G117" s="101">
        <f>+F117*1.02</f>
        <v>7174.7105999999994</v>
      </c>
      <c r="I117" s="38" t="s">
        <v>306</v>
      </c>
      <c r="K117" s="7"/>
    </row>
    <row r="118" spans="1:11" x14ac:dyDescent="0.2">
      <c r="A118" s="92" t="s">
        <v>307</v>
      </c>
      <c r="B118" s="92" t="s">
        <v>308</v>
      </c>
      <c r="C118" s="98">
        <f>VLOOKUP(A118,'[1]2013 WORKSHEET'!$A$7:$E$613,3,FALSE)</f>
        <v>16448</v>
      </c>
      <c r="D118" s="95">
        <f>VLOOKUP(A118,'[1]2012 Actuals'!$A$1:$L$1240,9,FALSE)</f>
        <v>11195.45</v>
      </c>
      <c r="E118" s="97">
        <f t="shared" si="2"/>
        <v>0.68065722276264595</v>
      </c>
      <c r="F118" s="100">
        <f>+D118/9*3+D118</f>
        <v>14927.266666666666</v>
      </c>
      <c r="G118" s="98">
        <f>+F118*1.02</f>
        <v>15225.812</v>
      </c>
      <c r="I118" s="38"/>
      <c r="K118" s="6"/>
    </row>
    <row r="119" spans="1:11" x14ac:dyDescent="0.2">
      <c r="A119" s="92"/>
      <c r="B119" s="92" t="s">
        <v>309</v>
      </c>
      <c r="C119" s="98"/>
      <c r="D119" s="95"/>
      <c r="E119" s="97"/>
      <c r="F119" s="100"/>
      <c r="G119" s="98">
        <v>2900</v>
      </c>
      <c r="I119" s="38"/>
      <c r="K119" s="6"/>
    </row>
    <row r="120" spans="1:11" x14ac:dyDescent="0.2">
      <c r="A120" s="92" t="s">
        <v>310</v>
      </c>
      <c r="B120" s="92" t="s">
        <v>311</v>
      </c>
      <c r="C120" s="98">
        <f>VLOOKUP(A120,'[1]2013 WORKSHEET'!$A$7:$E$613,3,FALSE)</f>
        <v>13000</v>
      </c>
      <c r="D120" s="95">
        <f>VLOOKUP(A120,'[1]2012 Actuals'!$A$1:$L$1240,9,FALSE)</f>
        <v>11745.12</v>
      </c>
      <c r="E120" s="94">
        <f t="shared" si="2"/>
        <v>0.9034707692307693</v>
      </c>
      <c r="F120" s="128">
        <f>+D120</f>
        <v>11745.12</v>
      </c>
      <c r="G120" s="2">
        <v>13000</v>
      </c>
      <c r="I120" s="2"/>
    </row>
    <row r="121" spans="1:11" x14ac:dyDescent="0.2">
      <c r="A121" s="92" t="s">
        <v>312</v>
      </c>
      <c r="B121" s="96" t="s">
        <v>313</v>
      </c>
      <c r="C121" s="98">
        <f>VLOOKUP(A121,'[1]2013 WORKSHEET'!$A$7:$E$613,3,FALSE)</f>
        <v>7000</v>
      </c>
      <c r="D121" s="93">
        <f>VLOOKUP(A121,'[1]2012 Actuals'!$A$1:$L$1240,9,FALSE)</f>
        <v>0</v>
      </c>
      <c r="E121" s="94">
        <f t="shared" si="2"/>
        <v>0</v>
      </c>
      <c r="F121" s="100">
        <v>5000</v>
      </c>
      <c r="G121" s="16">
        <v>7000</v>
      </c>
      <c r="I121" s="38"/>
    </row>
    <row r="122" spans="1:11" x14ac:dyDescent="0.2">
      <c r="A122" s="92" t="s">
        <v>314</v>
      </c>
      <c r="B122" s="92" t="s">
        <v>315</v>
      </c>
      <c r="C122" s="98">
        <f>VLOOKUP(A122,'[1]2013 WORKSHEET'!$A$7:$E$613,3,FALSE)</f>
        <v>7200</v>
      </c>
      <c r="D122" s="95">
        <f>VLOOKUP(A122,'[1]2012 Actuals'!$A$1:$L$1240,9,FALSE)</f>
        <v>2020.03</v>
      </c>
      <c r="E122" s="94">
        <f t="shared" si="2"/>
        <v>0.2805597222222222</v>
      </c>
      <c r="F122">
        <v>5000</v>
      </c>
      <c r="G122">
        <v>6000</v>
      </c>
      <c r="I122" s="38"/>
      <c r="J122" s="6"/>
    </row>
    <row r="123" spans="1:11" x14ac:dyDescent="0.2">
      <c r="A123" s="92" t="s">
        <v>316</v>
      </c>
      <c r="B123" s="92" t="s">
        <v>317</v>
      </c>
      <c r="C123" s="98">
        <f>VLOOKUP(A123,'[1]2013 WORKSHEET'!$A$7:$E$613,3,FALSE)</f>
        <v>0</v>
      </c>
      <c r="D123" s="95">
        <v>0</v>
      </c>
      <c r="E123" s="94"/>
      <c r="F123" s="100"/>
      <c r="G123" s="98"/>
      <c r="I123" s="38"/>
    </row>
    <row r="124" spans="1:11" x14ac:dyDescent="0.2">
      <c r="A124" s="92" t="s">
        <v>318</v>
      </c>
      <c r="B124" s="92" t="s">
        <v>319</v>
      </c>
      <c r="C124" s="98">
        <f>VLOOKUP(A124,'[1]2013 WORKSHEET'!$A$7:$E$613,3,FALSE)</f>
        <v>2500</v>
      </c>
      <c r="D124" s="95">
        <v>3779</v>
      </c>
      <c r="E124" s="94">
        <f t="shared" si="2"/>
        <v>1.5116000000000001</v>
      </c>
      <c r="F124" s="100">
        <f>+D124</f>
        <v>3779</v>
      </c>
      <c r="G124" s="2">
        <v>2500</v>
      </c>
      <c r="I124" s="134"/>
      <c r="J124" s="6"/>
    </row>
    <row r="125" spans="1:11" x14ac:dyDescent="0.2">
      <c r="A125" s="92" t="s">
        <v>320</v>
      </c>
      <c r="B125" s="92" t="s">
        <v>321</v>
      </c>
      <c r="C125" s="98">
        <f>VLOOKUP(A125,'[1]2013 WORKSHEET'!$A$7:$E$613,3,FALSE)</f>
        <v>750</v>
      </c>
      <c r="D125" s="95">
        <f>VLOOKUP(A125,'[1]2012 Actuals'!$A$1:$L$1240,9,FALSE)</f>
        <v>1561.65</v>
      </c>
      <c r="E125" s="94">
        <f t="shared" si="2"/>
        <v>2.0822000000000003</v>
      </c>
      <c r="F125" s="128">
        <f>+D125</f>
        <v>1561.65</v>
      </c>
      <c r="G125" s="98">
        <v>750</v>
      </c>
      <c r="I125" s="38"/>
    </row>
    <row r="126" spans="1:11" x14ac:dyDescent="0.2">
      <c r="A126" s="92" t="s">
        <v>322</v>
      </c>
      <c r="B126" s="92" t="s">
        <v>323</v>
      </c>
      <c r="C126" s="25">
        <f>VLOOKUP(A126,'[1]2013 WORKSHEET'!$A$7:$E$613,3,FALSE)</f>
        <v>7000</v>
      </c>
      <c r="D126" s="93">
        <v>0</v>
      </c>
      <c r="E126" s="94">
        <f t="shared" si="2"/>
        <v>0</v>
      </c>
      <c r="F126" s="128">
        <v>0</v>
      </c>
      <c r="G126" s="16">
        <v>7000</v>
      </c>
      <c r="I126" s="38"/>
    </row>
    <row r="127" spans="1:11" x14ac:dyDescent="0.2">
      <c r="A127" s="92" t="s">
        <v>324</v>
      </c>
      <c r="B127" s="92" t="s">
        <v>325</v>
      </c>
      <c r="C127" s="25">
        <f>VLOOKUP(A127,'[1]2013 WORKSHEET'!$A$7:$E$613,3,FALSE)</f>
        <v>4000</v>
      </c>
      <c r="D127" s="95">
        <f>VLOOKUP(A127,'[1]2012 Actuals'!$A$1:$L$1240,9,FALSE)</f>
        <v>824.43</v>
      </c>
      <c r="E127" s="94">
        <f t="shared" si="2"/>
        <v>0.2061075</v>
      </c>
      <c r="F127" s="100">
        <v>3500</v>
      </c>
      <c r="G127" s="101">
        <v>4000</v>
      </c>
      <c r="I127" s="93" t="s">
        <v>326</v>
      </c>
    </row>
    <row r="128" spans="1:11" x14ac:dyDescent="0.2">
      <c r="A128" s="92"/>
      <c r="B128" s="109" t="s">
        <v>327</v>
      </c>
      <c r="C128" s="112"/>
      <c r="D128" s="111"/>
      <c r="E128" s="135"/>
      <c r="F128" s="135"/>
      <c r="G128" s="112"/>
      <c r="I128" s="93"/>
    </row>
    <row r="129" spans="1:14" x14ac:dyDescent="0.2">
      <c r="A129" s="136" t="s">
        <v>328</v>
      </c>
      <c r="B129" s="136" t="s">
        <v>329</v>
      </c>
      <c r="C129" s="98">
        <f>VLOOKUP(A129,'[1]2013 WORKSHEET'!$A$1:$E$618,3,FALSE )</f>
        <v>3556.22</v>
      </c>
      <c r="D129" s="93">
        <f>VLOOKUP(A129,'[1]2012 Actuals'!$A$1:$L$1240,9,FALSE)</f>
        <v>0</v>
      </c>
      <c r="E129" s="97">
        <f t="shared" ref="E129:E134" si="6">+D129/C129</f>
        <v>0</v>
      </c>
      <c r="F129" s="100">
        <f>+C129</f>
        <v>3556.22</v>
      </c>
      <c r="G129" s="98">
        <f>+C129*1.02</f>
        <v>3627.3444</v>
      </c>
      <c r="I129" s="38"/>
      <c r="J129" s="137"/>
    </row>
    <row r="130" spans="1:14" x14ac:dyDescent="0.2">
      <c r="A130" s="136" t="s">
        <v>330</v>
      </c>
      <c r="B130" s="136" t="s">
        <v>331</v>
      </c>
      <c r="C130" s="98">
        <f>VLOOKUP(A130,'[1]2013 WORKSHEET'!$A$1:$E$618,3,FALSE )</f>
        <v>141.09</v>
      </c>
      <c r="D130" s="93">
        <f>VLOOKUP(A130,'[1]2012 Actuals'!$A$1:$L$1240,9,FALSE)</f>
        <v>0</v>
      </c>
      <c r="E130" s="97">
        <f t="shared" si="6"/>
        <v>0</v>
      </c>
      <c r="F130" s="100">
        <f>+C130</f>
        <v>141.09</v>
      </c>
      <c r="G130" s="98">
        <f>+C130*1.02</f>
        <v>143.9118</v>
      </c>
      <c r="I130" s="38"/>
    </row>
    <row r="131" spans="1:14" x14ac:dyDescent="0.2">
      <c r="A131" s="136" t="s">
        <v>332</v>
      </c>
      <c r="B131" s="136" t="s">
        <v>333</v>
      </c>
      <c r="C131" s="98">
        <f>VLOOKUP(A131,'[1]2013 WORKSHEET'!$A$1:$E$618,3,FALSE )</f>
        <v>64.25</v>
      </c>
      <c r="D131" s="93">
        <f>VLOOKUP(A131,'[1]2012 Actuals'!$A$1:$L$1240,9,FALSE)</f>
        <v>0</v>
      </c>
      <c r="E131" s="97">
        <f t="shared" si="6"/>
        <v>0</v>
      </c>
      <c r="F131" s="100">
        <f>+C131</f>
        <v>64.25</v>
      </c>
      <c r="G131" s="98">
        <f>+C131*1.02</f>
        <v>65.534999999999997</v>
      </c>
      <c r="I131" s="38"/>
    </row>
    <row r="132" spans="1:14" x14ac:dyDescent="0.2">
      <c r="A132" s="136" t="s">
        <v>334</v>
      </c>
      <c r="B132" s="136" t="s">
        <v>335</v>
      </c>
      <c r="C132" s="98">
        <f>VLOOKUP(A132,'[1]2013 WORKSHEET'!$A$1:$E$618,3,FALSE )</f>
        <v>75.709999999999994</v>
      </c>
      <c r="D132" s="93">
        <f>VLOOKUP(A132,'[1]2012 Actuals'!$A$1:$L$1240,9,FALSE)</f>
        <v>0</v>
      </c>
      <c r="E132" s="97">
        <f t="shared" si="6"/>
        <v>0</v>
      </c>
      <c r="F132" s="100">
        <f>+C132</f>
        <v>75.709999999999994</v>
      </c>
      <c r="G132" s="98">
        <f>+C132*1.02</f>
        <v>77.224199999999996</v>
      </c>
      <c r="I132" s="38"/>
    </row>
    <row r="133" spans="1:14" x14ac:dyDescent="0.2">
      <c r="A133" s="136" t="s">
        <v>336</v>
      </c>
      <c r="B133" s="136" t="s">
        <v>337</v>
      </c>
      <c r="C133" s="98">
        <f>VLOOKUP(A133,'[1]2013 WORKSHEET'!$A$1:$E$618,3,FALSE )</f>
        <v>51.63</v>
      </c>
      <c r="D133" s="93">
        <f>VLOOKUP(A133,'[1]2012 Actuals'!$A$1:$L$1240,9,FALSE)</f>
        <v>0</v>
      </c>
      <c r="E133" s="97">
        <f t="shared" si="6"/>
        <v>0</v>
      </c>
      <c r="F133" s="100">
        <f>+C133</f>
        <v>51.63</v>
      </c>
      <c r="G133" s="98">
        <f>+C133*1.02</f>
        <v>52.662600000000005</v>
      </c>
      <c r="I133" s="38"/>
      <c r="N133" s="138"/>
    </row>
    <row r="134" spans="1:14" x14ac:dyDescent="0.2">
      <c r="A134" s="136" t="s">
        <v>338</v>
      </c>
      <c r="B134" s="136" t="s">
        <v>339</v>
      </c>
      <c r="C134" s="98">
        <f>VLOOKUP(A134,'[1]2013 WORKSHEET'!$A$1:$E$618,3,FALSE )</f>
        <v>2812.57</v>
      </c>
      <c r="D134" s="93">
        <f>VLOOKUP(A134,'[1]2012 Actuals'!$A$1:$L$1240,9,FALSE)</f>
        <v>2388.54</v>
      </c>
      <c r="E134" s="97">
        <f t="shared" si="6"/>
        <v>0.84923753008813996</v>
      </c>
      <c r="F134" s="100">
        <f>+D134</f>
        <v>2388.54</v>
      </c>
      <c r="G134" s="98">
        <f>+F134*1.02</f>
        <v>2436.3108000000002</v>
      </c>
      <c r="I134" s="139"/>
    </row>
    <row r="135" spans="1:14" x14ac:dyDescent="0.2">
      <c r="A135" s="92"/>
      <c r="B135" s="109" t="s">
        <v>148</v>
      </c>
      <c r="C135" s="112"/>
      <c r="D135" s="111"/>
      <c r="E135" s="135"/>
      <c r="F135" s="135"/>
      <c r="G135" s="112"/>
      <c r="H135" s="38"/>
    </row>
    <row r="136" spans="1:14" x14ac:dyDescent="0.2">
      <c r="A136" s="136" t="s">
        <v>340</v>
      </c>
      <c r="B136" s="136" t="s">
        <v>341</v>
      </c>
      <c r="C136" s="25">
        <f>VLOOKUP(A136,'[1]2013 WORKSHEET'!$A$1:$E$618,3,FALSE)</f>
        <v>12500</v>
      </c>
      <c r="D136" s="95">
        <f>VLOOKUP(A136,'[1]2012 Actuals'!$A$1:$L$1240,9,FALSE)</f>
        <v>19879.919999999998</v>
      </c>
      <c r="E136" s="94">
        <f>+D136/C136</f>
        <v>1.5903935999999999</v>
      </c>
      <c r="F136" s="100">
        <v>22000</v>
      </c>
      <c r="G136" s="98">
        <v>10000</v>
      </c>
      <c r="H136" s="38"/>
      <c r="I136" t="s">
        <v>511</v>
      </c>
    </row>
    <row r="137" spans="1:14" x14ac:dyDescent="0.2">
      <c r="A137" s="136" t="s">
        <v>342</v>
      </c>
      <c r="B137" s="136" t="s">
        <v>343</v>
      </c>
      <c r="C137" s="25">
        <f>VLOOKUP(A137,'[1]2013 WORKSHEET'!$A$1:$E$618,3,FALSE)</f>
        <v>0</v>
      </c>
      <c r="D137" s="93">
        <f>VLOOKUP(A137,'[1]2012 Actuals'!$A$1:$L$1240,9,FALSE)</f>
        <v>0</v>
      </c>
      <c r="E137" s="94"/>
      <c r="F137" s="128">
        <v>0</v>
      </c>
      <c r="G137" s="93"/>
      <c r="H137" s="1"/>
      <c r="I137" s="14"/>
    </row>
    <row r="138" spans="1:14" ht="12.75" customHeight="1" x14ac:dyDescent="0.2">
      <c r="A138" s="136" t="s">
        <v>344</v>
      </c>
      <c r="B138" s="136" t="s">
        <v>345</v>
      </c>
      <c r="C138" s="25">
        <f>VLOOKUP(A138,'[1]2013 WORKSHEET'!$A$1:$E$618,3,FALSE)</f>
        <v>227894</v>
      </c>
      <c r="D138" s="93">
        <f>VLOOKUP(A138,'[1]2012 Actuals'!$A$1:$L$1240,9,FALSE)</f>
        <v>165991.72</v>
      </c>
      <c r="E138" s="94">
        <f t="shared" ref="E138:E153" si="7">+D138/C138</f>
        <v>0.72837248896416751</v>
      </c>
      <c r="F138" s="128">
        <f>+D138/9*3+D138</f>
        <v>221322.29333333333</v>
      </c>
      <c r="G138" s="140">
        <v>239865.60000000001</v>
      </c>
      <c r="H138" s="192"/>
      <c r="I138" s="142">
        <v>0.02</v>
      </c>
    </row>
    <row r="139" spans="1:14" ht="15" customHeight="1" x14ac:dyDescent="0.2">
      <c r="A139" s="136" t="s">
        <v>346</v>
      </c>
      <c r="B139" s="136" t="s">
        <v>347</v>
      </c>
      <c r="C139" s="25">
        <f>VLOOKUP(A139,'[1]2013 WORKSHEET'!$A$1:$E$618,3,FALSE)</f>
        <v>13473.68</v>
      </c>
      <c r="D139" s="93">
        <f>VLOOKUP(A139,'[1]2012 Actuals'!$A$1:$L$1240,9,FALSE)</f>
        <v>9403.52</v>
      </c>
      <c r="E139" s="94">
        <f t="shared" si="7"/>
        <v>0.69791771809928693</v>
      </c>
      <c r="F139" s="128">
        <f t="shared" ref="F139:F144" si="8">+D139/9*3+D139</f>
        <v>12538.026666666668</v>
      </c>
      <c r="G139" s="140">
        <f t="shared" ref="G139:G144" si="9">+F139*1.02</f>
        <v>12788.787200000002</v>
      </c>
      <c r="H139" s="192"/>
      <c r="I139" s="193"/>
      <c r="J139" s="193"/>
      <c r="K139" s="193"/>
      <c r="L139" s="193"/>
    </row>
    <row r="140" spans="1:14" x14ac:dyDescent="0.2">
      <c r="A140" s="136" t="s">
        <v>348</v>
      </c>
      <c r="B140" s="136" t="s">
        <v>349</v>
      </c>
      <c r="C140" s="25">
        <f>VLOOKUP(A140,'[1]2013 WORKSHEET'!$A$1:$E$618,3,FALSE)</f>
        <v>4652.3599999999997</v>
      </c>
      <c r="D140" s="93">
        <f>VLOOKUP(A140,'[1]2012 Actuals'!$A$1:$L$1240,9,FALSE)</f>
        <v>3193.17</v>
      </c>
      <c r="E140" s="94">
        <f t="shared" si="7"/>
        <v>0.6863548822533081</v>
      </c>
      <c r="F140" s="128">
        <f t="shared" si="8"/>
        <v>4257.5600000000004</v>
      </c>
      <c r="G140" s="140">
        <f t="shared" si="9"/>
        <v>4342.7112000000006</v>
      </c>
      <c r="H140" s="133"/>
      <c r="I140" s="141"/>
    </row>
    <row r="141" spans="1:14" x14ac:dyDescent="0.2">
      <c r="A141" s="136" t="s">
        <v>350</v>
      </c>
      <c r="B141" s="136" t="s">
        <v>351</v>
      </c>
      <c r="C141" s="25">
        <f>VLOOKUP(A141,'[1]2013 WORKSHEET'!$A$1:$E$618,3,FALSE)</f>
        <v>4654.28</v>
      </c>
      <c r="D141" s="93">
        <f>VLOOKUP(A141,'[1]2012 Actuals'!$A$1:$L$1240,9,FALSE)</f>
        <v>3245.5</v>
      </c>
      <c r="E141" s="94">
        <f t="shared" si="7"/>
        <v>0.6973151593801834</v>
      </c>
      <c r="F141" s="128">
        <f t="shared" si="8"/>
        <v>4327.333333333333</v>
      </c>
      <c r="G141" s="140">
        <f t="shared" si="9"/>
        <v>4413.88</v>
      </c>
      <c r="H141" s="133"/>
      <c r="I141" s="106"/>
    </row>
    <row r="142" spans="1:14" x14ac:dyDescent="0.2">
      <c r="A142" s="136" t="s">
        <v>352</v>
      </c>
      <c r="B142" s="136" t="s">
        <v>353</v>
      </c>
      <c r="C142" s="25">
        <f>VLOOKUP(A142,'[1]2013 WORKSHEET'!$A$1:$E$618,3,FALSE)</f>
        <v>8162.99</v>
      </c>
      <c r="D142" s="93">
        <f>VLOOKUP(A142,'[1]2012 Actuals'!$A$1:$L$1240,9,FALSE)</f>
        <v>5409.07</v>
      </c>
      <c r="E142" s="94">
        <f t="shared" si="7"/>
        <v>0.66263342231216749</v>
      </c>
      <c r="F142" s="128">
        <f t="shared" si="8"/>
        <v>7212.0933333333323</v>
      </c>
      <c r="G142" s="140">
        <f t="shared" si="9"/>
        <v>7356.3351999999995</v>
      </c>
      <c r="H142" s="133"/>
    </row>
    <row r="143" spans="1:14" x14ac:dyDescent="0.2">
      <c r="A143" s="136" t="s">
        <v>354</v>
      </c>
      <c r="B143" s="136" t="s">
        <v>355</v>
      </c>
      <c r="C143" s="25">
        <f>VLOOKUP(A143,'[1]2013 WORKSHEET'!$A$1:$E$618,3,FALSE)</f>
        <v>25759.32</v>
      </c>
      <c r="D143" s="93">
        <f>VLOOKUP(A143,'[1]2012 Actuals'!$A$1:$L$1240,9,FALSE)</f>
        <v>15943.85</v>
      </c>
      <c r="E143" s="94">
        <f t="shared" si="7"/>
        <v>0.61895461526158302</v>
      </c>
      <c r="F143" s="128">
        <f t="shared" si="8"/>
        <v>21258.466666666667</v>
      </c>
      <c r="G143" s="140">
        <f t="shared" si="9"/>
        <v>21683.636000000002</v>
      </c>
      <c r="H143" s="133"/>
      <c r="I143" s="1"/>
    </row>
    <row r="144" spans="1:14" x14ac:dyDescent="0.2">
      <c r="A144" s="136" t="s">
        <v>356</v>
      </c>
      <c r="B144" s="136" t="s">
        <v>357</v>
      </c>
      <c r="C144" s="25">
        <f>VLOOKUP(A144,'[1]2013 WORKSHEET'!$A$1:$E$618,3,FALSE)</f>
        <v>21777.55</v>
      </c>
      <c r="D144" s="93">
        <f>VLOOKUP(A144,'[1]2012 Actuals'!$A$1:$L$1240,9,FALSE)</f>
        <v>15413.08</v>
      </c>
      <c r="E144" s="94">
        <f t="shared" si="7"/>
        <v>0.70775087188411923</v>
      </c>
      <c r="F144" s="100">
        <f t="shared" si="8"/>
        <v>20550.773333333334</v>
      </c>
      <c r="G144" s="140">
        <f t="shared" si="9"/>
        <v>20961.788800000002</v>
      </c>
      <c r="H144" s="133"/>
    </row>
    <row r="145" spans="1:13" x14ac:dyDescent="0.2">
      <c r="A145" s="136" t="s">
        <v>358</v>
      </c>
      <c r="B145" s="136" t="s">
        <v>359</v>
      </c>
      <c r="C145" s="25">
        <f>VLOOKUP(A145,'[1]2013 WORKSHEET'!$A$1:$E$618,3,FALSE)</f>
        <v>3700</v>
      </c>
      <c r="D145" s="93">
        <f>VLOOKUP(A145,'[1]2012 Actuals'!$A$1:$L$1240,9,FALSE)</f>
        <v>2888.99</v>
      </c>
      <c r="E145" s="94">
        <f t="shared" si="7"/>
        <v>0.78080810810810808</v>
      </c>
      <c r="F145" s="128">
        <f>+D145</f>
        <v>2888.99</v>
      </c>
      <c r="G145" s="140">
        <f>+F145*1.03</f>
        <v>2975.6596999999997</v>
      </c>
      <c r="H145" s="133"/>
      <c r="I145" s="38" t="s">
        <v>360</v>
      </c>
      <c r="K145" s="1"/>
      <c r="M145" s="1"/>
    </row>
    <row r="146" spans="1:13" hidden="1" x14ac:dyDescent="0.2">
      <c r="A146" s="136" t="s">
        <v>361</v>
      </c>
      <c r="B146" s="136" t="s">
        <v>362</v>
      </c>
      <c r="C146" s="25">
        <f>VLOOKUP(A146,'[1]2013 WORKSHEET'!$A$1:$E$618,3,FALSE)</f>
        <v>0</v>
      </c>
      <c r="D146" s="93">
        <f>VLOOKUP(A146,'[1]2012 Actuals'!$A$1:$L$1240,9,FALSE)</f>
        <v>0</v>
      </c>
      <c r="E146" s="94"/>
      <c r="F146" s="128"/>
      <c r="G146" s="93"/>
      <c r="H146" s="133"/>
    </row>
    <row r="147" spans="1:13" x14ac:dyDescent="0.2">
      <c r="A147" s="136" t="s">
        <v>363</v>
      </c>
      <c r="B147" s="136" t="s">
        <v>364</v>
      </c>
      <c r="C147" s="25">
        <f>VLOOKUP(A147,'[1]2013 WORKSHEET'!$A$1:$E$618,3,FALSE)</f>
        <v>3500</v>
      </c>
      <c r="D147" s="95">
        <v>3500</v>
      </c>
      <c r="E147" s="94">
        <f t="shared" si="7"/>
        <v>1</v>
      </c>
      <c r="F147" s="128">
        <f>+D147</f>
        <v>3500</v>
      </c>
      <c r="G147" s="98">
        <v>4000</v>
      </c>
      <c r="H147" s="133"/>
      <c r="I147" s="38"/>
      <c r="J147" s="25"/>
      <c r="K147" s="37"/>
      <c r="L147" s="2"/>
      <c r="M147" s="2"/>
    </row>
    <row r="148" spans="1:13" x14ac:dyDescent="0.2">
      <c r="A148" s="136" t="s">
        <v>365</v>
      </c>
      <c r="B148" s="136" t="s">
        <v>366</v>
      </c>
      <c r="C148" s="25">
        <f>VLOOKUP(A148,'[1]2013 WORKSHEET'!$A$1:$E$618,3,FALSE)</f>
        <v>987.71</v>
      </c>
      <c r="D148" s="93">
        <f>VLOOKUP(A148,'[1]2012 Actuals'!$A$1:$L$1240,9,FALSE)</f>
        <v>838.8</v>
      </c>
      <c r="E148" s="94">
        <f t="shared" si="7"/>
        <v>0.84923712425711995</v>
      </c>
      <c r="F148" s="128">
        <f>+D148</f>
        <v>838.8</v>
      </c>
      <c r="G148" s="25">
        <f>+F148*1.02</f>
        <v>855.57600000000002</v>
      </c>
      <c r="H148" s="133"/>
      <c r="J148" s="1"/>
      <c r="K148" s="37"/>
      <c r="L148" s="2"/>
      <c r="M148" s="2"/>
    </row>
    <row r="149" spans="1:13" x14ac:dyDescent="0.2">
      <c r="A149" s="136" t="s">
        <v>367</v>
      </c>
      <c r="B149" s="136" t="s">
        <v>368</v>
      </c>
      <c r="C149" s="25">
        <f>VLOOKUP(A149,'[1]2013 WORKSHEET'!$A$1:$E$618,3,FALSE)</f>
        <v>1800</v>
      </c>
      <c r="D149" s="93">
        <f>VLOOKUP(A149,'[1]2012 Actuals'!$A$1:$L$1240,9,FALSE)</f>
        <v>1300.8</v>
      </c>
      <c r="E149" s="94">
        <f t="shared" si="7"/>
        <v>0.72266666666666668</v>
      </c>
      <c r="F149" s="128">
        <f>+D149/9*3+D149</f>
        <v>1734.4</v>
      </c>
      <c r="G149" s="25">
        <f>+F149*1.02</f>
        <v>1769.0880000000002</v>
      </c>
      <c r="H149" s="133"/>
      <c r="J149" s="1"/>
      <c r="K149" s="37"/>
      <c r="L149" s="2"/>
      <c r="M149" s="2"/>
    </row>
    <row r="150" spans="1:13" x14ac:dyDescent="0.2">
      <c r="A150" s="136" t="s">
        <v>369</v>
      </c>
      <c r="B150" s="136" t="s">
        <v>370</v>
      </c>
      <c r="C150" s="25">
        <f>VLOOKUP(A150,'[1]2013 WORKSHEET'!$A$1:$E$618,3,FALSE)</f>
        <v>1800</v>
      </c>
      <c r="D150" s="93">
        <v>0</v>
      </c>
      <c r="E150" s="94">
        <f t="shared" si="7"/>
        <v>0</v>
      </c>
      <c r="F150" s="100">
        <v>0</v>
      </c>
      <c r="G150" s="98">
        <v>1000</v>
      </c>
      <c r="H150" s="133"/>
      <c r="I150" s="1"/>
      <c r="J150" s="1"/>
      <c r="K150" s="37"/>
      <c r="L150" s="2"/>
      <c r="M150" s="2"/>
    </row>
    <row r="151" spans="1:13" x14ac:dyDescent="0.2">
      <c r="A151" s="136" t="s">
        <v>371</v>
      </c>
      <c r="B151" s="136" t="s">
        <v>372</v>
      </c>
      <c r="C151" s="25">
        <f>VLOOKUP(A151,'[1]2013 WORKSHEET'!$A$1:$E$618,3,FALSE)</f>
        <v>2500</v>
      </c>
      <c r="D151" s="93">
        <f>VLOOKUP(A151,'[1]2012 Actuals'!$A$1:$L$1240,9,FALSE)</f>
        <v>78.900000000000006</v>
      </c>
      <c r="E151" s="94">
        <f t="shared" si="7"/>
        <v>3.1560000000000005E-2</v>
      </c>
      <c r="F151" s="128">
        <v>386</v>
      </c>
      <c r="G151" s="25">
        <v>2000</v>
      </c>
      <c r="H151" s="133"/>
      <c r="J151" s="1"/>
      <c r="K151" s="37"/>
      <c r="L151" s="2"/>
      <c r="M151" s="2"/>
    </row>
    <row r="152" spans="1:13" x14ac:dyDescent="0.2">
      <c r="A152" s="136" t="s">
        <v>373</v>
      </c>
      <c r="B152" s="136" t="s">
        <v>374</v>
      </c>
      <c r="C152" s="25">
        <f>VLOOKUP(A152,'[1]2013 WORKSHEET'!$A$1:$E$618,3,FALSE)</f>
        <v>1000</v>
      </c>
      <c r="D152" s="95">
        <f>VLOOKUP(A152,'[1]2012 Actuals'!$A$1:$L$1240,9,FALSE)</f>
        <v>215.12</v>
      </c>
      <c r="E152" s="94">
        <f t="shared" si="7"/>
        <v>0.21512000000000001</v>
      </c>
      <c r="F152" s="100">
        <v>1000</v>
      </c>
      <c r="G152" s="25">
        <v>1000</v>
      </c>
      <c r="H152" s="188"/>
      <c r="I152" s="144"/>
      <c r="J152" s="1"/>
      <c r="K152" s="37"/>
      <c r="L152" s="2"/>
      <c r="M152" s="2"/>
    </row>
    <row r="153" spans="1:13" ht="13.5" customHeight="1" x14ac:dyDescent="0.2">
      <c r="A153" s="136" t="s">
        <v>375</v>
      </c>
      <c r="B153" s="136" t="s">
        <v>376</v>
      </c>
      <c r="C153" s="25">
        <f>VLOOKUP(A153,'[1]2013 WORKSHEET'!$A$1:$E$618,3,FALSE)</f>
        <v>1000</v>
      </c>
      <c r="D153" s="93">
        <f>VLOOKUP(A153,'[1]2012 Actuals'!$A$1:$L$1240,9,FALSE)</f>
        <v>975.56</v>
      </c>
      <c r="E153" s="94">
        <f t="shared" si="7"/>
        <v>0.97555999999999998</v>
      </c>
      <c r="F153" s="128">
        <f>+D153</f>
        <v>975.56</v>
      </c>
      <c r="G153" s="25">
        <v>1000</v>
      </c>
      <c r="H153" s="188"/>
      <c r="I153" s="133"/>
      <c r="J153" s="1"/>
      <c r="K153" s="37"/>
      <c r="L153" s="2"/>
      <c r="M153" s="2"/>
    </row>
    <row r="154" spans="1:13" hidden="1" x14ac:dyDescent="0.2">
      <c r="A154" s="136"/>
      <c r="B154" s="136" t="s">
        <v>377</v>
      </c>
      <c r="C154" s="25"/>
      <c r="D154" s="93"/>
      <c r="E154" s="94"/>
      <c r="F154" s="128"/>
      <c r="G154" s="93">
        <v>0</v>
      </c>
      <c r="H154" s="143"/>
      <c r="I154" s="143"/>
    </row>
    <row r="155" spans="1:13" hidden="1" x14ac:dyDescent="0.2">
      <c r="A155" s="136"/>
      <c r="B155" s="136" t="s">
        <v>378</v>
      </c>
      <c r="C155" s="25"/>
      <c r="D155" s="93"/>
      <c r="E155" s="94"/>
      <c r="F155" s="128"/>
      <c r="G155" s="93">
        <v>0</v>
      </c>
      <c r="H155" s="143"/>
      <c r="I155" s="145"/>
    </row>
    <row r="156" spans="1:13" hidden="1" x14ac:dyDescent="0.2">
      <c r="A156" s="136"/>
      <c r="B156" s="136" t="s">
        <v>379</v>
      </c>
      <c r="C156" s="25"/>
      <c r="D156" s="93"/>
      <c r="E156" s="94"/>
      <c r="F156" s="128"/>
      <c r="G156" s="93">
        <v>0</v>
      </c>
      <c r="H156" s="143"/>
      <c r="I156" s="143"/>
    </row>
    <row r="157" spans="1:13" ht="13.5" thickBot="1" x14ac:dyDescent="0.25">
      <c r="B157" s="146" t="s">
        <v>380</v>
      </c>
      <c r="C157" s="147">
        <f>SUBTOTAL(109,C70:C154)</f>
        <v>1056907.22</v>
      </c>
      <c r="D157" s="147">
        <f>SUBTOTAL(109,D70:D153)</f>
        <v>766977.38000000024</v>
      </c>
      <c r="E157" s="147"/>
      <c r="F157" s="147">
        <f>SUM(F70:F153)</f>
        <v>994019.74000000034</v>
      </c>
      <c r="G157" s="147">
        <f>SUM(G70:G156)</f>
        <v>1061917.7949000003</v>
      </c>
      <c r="I157" s="38"/>
      <c r="L157" s="132"/>
    </row>
    <row r="158" spans="1:13" ht="13.5" thickTop="1" x14ac:dyDescent="0.2">
      <c r="C158" s="132"/>
      <c r="I158" s="14"/>
    </row>
    <row r="159" spans="1:13" x14ac:dyDescent="0.2">
      <c r="C159" s="6"/>
      <c r="I159" s="6"/>
    </row>
    <row r="160" spans="1:13" x14ac:dyDescent="0.2">
      <c r="A160" s="4"/>
      <c r="L160" s="148"/>
    </row>
    <row r="161" spans="1:9" x14ac:dyDescent="0.2">
      <c r="C161" s="83"/>
      <c r="G161" s="106"/>
    </row>
    <row r="162" spans="1:9" x14ac:dyDescent="0.2">
      <c r="C162" s="83"/>
      <c r="G162" s="83"/>
      <c r="I162" s="6"/>
    </row>
    <row r="163" spans="1:9" x14ac:dyDescent="0.2">
      <c r="A163" s="4"/>
      <c r="C163" s="38"/>
      <c r="D163" s="1"/>
      <c r="E163" s="1"/>
      <c r="G163" s="14"/>
    </row>
    <row r="164" spans="1:9" x14ac:dyDescent="0.2">
      <c r="A164" s="1"/>
      <c r="B164" s="1"/>
      <c r="C164" s="25"/>
      <c r="D164" s="14"/>
      <c r="F164" s="106"/>
      <c r="G164" s="139"/>
      <c r="I164" s="139"/>
    </row>
    <row r="165" spans="1:9" x14ac:dyDescent="0.2">
      <c r="A165" s="1"/>
      <c r="B165" s="1"/>
      <c r="C165" s="25"/>
      <c r="D165" s="7"/>
      <c r="F165" s="106"/>
      <c r="G165" s="14"/>
    </row>
    <row r="166" spans="1:9" x14ac:dyDescent="0.2">
      <c r="A166" s="1"/>
      <c r="B166" s="1"/>
      <c r="C166" s="25"/>
      <c r="D166" s="7"/>
      <c r="F166" s="106"/>
      <c r="G166" s="14"/>
    </row>
    <row r="167" spans="1:9" x14ac:dyDescent="0.2">
      <c r="A167" s="1"/>
      <c r="B167" s="1"/>
      <c r="C167" s="25"/>
      <c r="F167" s="106"/>
      <c r="G167" s="14"/>
    </row>
    <row r="168" spans="1:9" x14ac:dyDescent="0.2">
      <c r="A168" s="1"/>
      <c r="B168" s="1"/>
      <c r="C168" s="25"/>
      <c r="D168" s="7"/>
      <c r="F168" s="106"/>
      <c r="G168" s="14"/>
    </row>
    <row r="169" spans="1:9" x14ac:dyDescent="0.2">
      <c r="C169" s="20"/>
      <c r="F169" s="129"/>
      <c r="G169" s="14"/>
    </row>
    <row r="170" spans="1:9" x14ac:dyDescent="0.2">
      <c r="C170" s="7"/>
      <c r="F170" s="106"/>
      <c r="G170" s="14"/>
    </row>
    <row r="171" spans="1:9" x14ac:dyDescent="0.2">
      <c r="F171" s="106"/>
      <c r="G171" s="14"/>
    </row>
    <row r="172" spans="1:9" x14ac:dyDescent="0.2">
      <c r="F172" s="106"/>
      <c r="G172" s="14"/>
    </row>
    <row r="173" spans="1:9" x14ac:dyDescent="0.2">
      <c r="F173" s="106"/>
      <c r="G173" s="14"/>
    </row>
    <row r="174" spans="1:9" x14ac:dyDescent="0.2">
      <c r="F174" s="106"/>
      <c r="G174" s="14"/>
    </row>
    <row r="175" spans="1:9" x14ac:dyDescent="0.2">
      <c r="F175" s="106"/>
      <c r="G175" s="14"/>
    </row>
    <row r="176" spans="1:9" x14ac:dyDescent="0.2">
      <c r="F176" s="106"/>
      <c r="G176" s="14"/>
    </row>
    <row r="177" spans="6:7" x14ac:dyDescent="0.2">
      <c r="F177" s="106"/>
      <c r="G177" s="14"/>
    </row>
    <row r="178" spans="6:7" x14ac:dyDescent="0.2">
      <c r="F178" s="106"/>
      <c r="G178" s="14"/>
    </row>
    <row r="179" spans="6:7" x14ac:dyDescent="0.2">
      <c r="F179" s="106"/>
      <c r="G179" s="14"/>
    </row>
    <row r="180" spans="6:7" x14ac:dyDescent="0.2">
      <c r="F180" s="106"/>
      <c r="G180" s="14"/>
    </row>
    <row r="181" spans="6:7" x14ac:dyDescent="0.2">
      <c r="F181" s="106"/>
      <c r="G181" s="14"/>
    </row>
    <row r="182" spans="6:7" x14ac:dyDescent="0.2">
      <c r="F182" s="106"/>
      <c r="G182" s="14"/>
    </row>
    <row r="183" spans="6:7" x14ac:dyDescent="0.2">
      <c r="F183" s="106"/>
      <c r="G183" s="14"/>
    </row>
    <row r="184" spans="6:7" x14ac:dyDescent="0.2">
      <c r="F184" s="106"/>
      <c r="G184" s="14"/>
    </row>
    <row r="185" spans="6:7" x14ac:dyDescent="0.2">
      <c r="F185" s="106"/>
      <c r="G185" s="14"/>
    </row>
    <row r="186" spans="6:7" x14ac:dyDescent="0.2">
      <c r="F186" s="106"/>
      <c r="G186" s="14"/>
    </row>
    <row r="187" spans="6:7" x14ac:dyDescent="0.2">
      <c r="F187" s="106"/>
      <c r="G187" s="14"/>
    </row>
    <row r="188" spans="6:7" x14ac:dyDescent="0.2">
      <c r="F188" s="106"/>
      <c r="G188" s="14"/>
    </row>
    <row r="189" spans="6:7" x14ac:dyDescent="0.2">
      <c r="F189" s="106"/>
      <c r="G189" s="14"/>
    </row>
    <row r="190" spans="6:7" x14ac:dyDescent="0.2">
      <c r="F190" s="106"/>
      <c r="G190" s="14"/>
    </row>
    <row r="191" spans="6:7" x14ac:dyDescent="0.2">
      <c r="F191" s="106"/>
      <c r="G191" s="14"/>
    </row>
    <row r="192" spans="6:7" x14ac:dyDescent="0.2">
      <c r="F192" s="106"/>
      <c r="G192" s="14"/>
    </row>
    <row r="193" spans="6:7" x14ac:dyDescent="0.2">
      <c r="F193" s="106"/>
      <c r="G193" s="14"/>
    </row>
    <row r="194" spans="6:7" x14ac:dyDescent="0.2">
      <c r="F194" s="106"/>
      <c r="G194" s="14"/>
    </row>
    <row r="195" spans="6:7" x14ac:dyDescent="0.2">
      <c r="F195" s="106"/>
      <c r="G195" s="14"/>
    </row>
    <row r="196" spans="6:7" x14ac:dyDescent="0.2">
      <c r="F196" s="106"/>
      <c r="G196" s="14"/>
    </row>
    <row r="197" spans="6:7" x14ac:dyDescent="0.2">
      <c r="F197" s="106"/>
      <c r="G197" s="14"/>
    </row>
    <row r="198" spans="6:7" x14ac:dyDescent="0.2">
      <c r="F198" s="106"/>
      <c r="G198" s="14"/>
    </row>
    <row r="199" spans="6:7" x14ac:dyDescent="0.2">
      <c r="F199" s="106"/>
      <c r="G199" s="14"/>
    </row>
    <row r="200" spans="6:7" x14ac:dyDescent="0.2">
      <c r="F200" s="106"/>
      <c r="G200" s="14"/>
    </row>
    <row r="201" spans="6:7" x14ac:dyDescent="0.2">
      <c r="F201" s="106"/>
      <c r="G201" s="14"/>
    </row>
    <row r="202" spans="6:7" x14ac:dyDescent="0.2">
      <c r="F202" s="106"/>
      <c r="G202" s="14"/>
    </row>
    <row r="203" spans="6:7" x14ac:dyDescent="0.2">
      <c r="F203" s="106"/>
      <c r="G203" s="14"/>
    </row>
    <row r="204" spans="6:7" x14ac:dyDescent="0.2">
      <c r="F204" s="106"/>
      <c r="G204" s="14"/>
    </row>
    <row r="205" spans="6:7" x14ac:dyDescent="0.2">
      <c r="F205" s="106"/>
      <c r="G205" s="14"/>
    </row>
    <row r="206" spans="6:7" x14ac:dyDescent="0.2">
      <c r="F206" s="106"/>
      <c r="G206" s="14"/>
    </row>
    <row r="207" spans="6:7" x14ac:dyDescent="0.2">
      <c r="F207" s="106"/>
      <c r="G207" s="14"/>
    </row>
    <row r="208" spans="6:7" x14ac:dyDescent="0.2">
      <c r="F208" s="106"/>
      <c r="G208" s="14"/>
    </row>
    <row r="209" spans="6:7" x14ac:dyDescent="0.2">
      <c r="F209" s="106"/>
      <c r="G209" s="14"/>
    </row>
    <row r="210" spans="6:7" x14ac:dyDescent="0.2">
      <c r="F210" s="106"/>
      <c r="G210" s="14"/>
    </row>
    <row r="211" spans="6:7" x14ac:dyDescent="0.2">
      <c r="F211" s="106"/>
      <c r="G211" s="14"/>
    </row>
    <row r="212" spans="6:7" x14ac:dyDescent="0.2">
      <c r="F212" s="106"/>
      <c r="G212" s="14"/>
    </row>
    <row r="213" spans="6:7" x14ac:dyDescent="0.2">
      <c r="F213" s="106"/>
      <c r="G213" s="14"/>
    </row>
    <row r="214" spans="6:7" x14ac:dyDescent="0.2">
      <c r="F214" s="106"/>
      <c r="G214" s="14"/>
    </row>
    <row r="215" spans="6:7" x14ac:dyDescent="0.2">
      <c r="F215" s="106"/>
      <c r="G215" s="14"/>
    </row>
    <row r="216" spans="6:7" x14ac:dyDescent="0.2">
      <c r="F216" s="106"/>
      <c r="G216" s="14"/>
    </row>
    <row r="217" spans="6:7" x14ac:dyDescent="0.2">
      <c r="F217" s="106"/>
      <c r="G217" s="14"/>
    </row>
    <row r="218" spans="6:7" x14ac:dyDescent="0.2">
      <c r="F218" s="106"/>
      <c r="G218" s="14"/>
    </row>
    <row r="219" spans="6:7" x14ac:dyDescent="0.2">
      <c r="F219" s="106"/>
      <c r="G219" s="14"/>
    </row>
    <row r="220" spans="6:7" x14ac:dyDescent="0.2">
      <c r="F220" s="106"/>
      <c r="G220" s="14"/>
    </row>
    <row r="221" spans="6:7" x14ac:dyDescent="0.2">
      <c r="F221" s="106"/>
      <c r="G221" s="14"/>
    </row>
    <row r="222" spans="6:7" x14ac:dyDescent="0.2">
      <c r="F222" s="106"/>
      <c r="G222" s="14"/>
    </row>
    <row r="223" spans="6:7" x14ac:dyDescent="0.2">
      <c r="F223" s="106"/>
      <c r="G223" s="14"/>
    </row>
    <row r="224" spans="6:7" x14ac:dyDescent="0.2">
      <c r="F224" s="106"/>
      <c r="G224" s="14"/>
    </row>
    <row r="225" spans="6:7" x14ac:dyDescent="0.2">
      <c r="F225" s="106"/>
      <c r="G225" s="14"/>
    </row>
    <row r="226" spans="6:7" x14ac:dyDescent="0.2">
      <c r="F226" s="106"/>
      <c r="G226" s="14"/>
    </row>
    <row r="227" spans="6:7" x14ac:dyDescent="0.2">
      <c r="F227" s="106"/>
      <c r="G227" s="14"/>
    </row>
    <row r="228" spans="6:7" x14ac:dyDescent="0.2">
      <c r="F228" s="106"/>
      <c r="G228" s="14"/>
    </row>
    <row r="229" spans="6:7" x14ac:dyDescent="0.2">
      <c r="F229" s="106"/>
      <c r="G229" s="14"/>
    </row>
    <row r="230" spans="6:7" x14ac:dyDescent="0.2">
      <c r="F230" s="106"/>
      <c r="G230" s="14"/>
    </row>
    <row r="231" spans="6:7" x14ac:dyDescent="0.2">
      <c r="F231" s="106"/>
      <c r="G231" s="14"/>
    </row>
    <row r="232" spans="6:7" x14ac:dyDescent="0.2">
      <c r="F232" s="106"/>
      <c r="G232" s="14"/>
    </row>
    <row r="233" spans="6:7" x14ac:dyDescent="0.2">
      <c r="F233" s="106"/>
      <c r="G233" s="14"/>
    </row>
    <row r="234" spans="6:7" x14ac:dyDescent="0.2">
      <c r="F234" s="106"/>
      <c r="G234" s="14"/>
    </row>
    <row r="235" spans="6:7" x14ac:dyDescent="0.2">
      <c r="F235" s="106"/>
      <c r="G235" s="14"/>
    </row>
    <row r="236" spans="6:7" x14ac:dyDescent="0.2">
      <c r="F236" s="106"/>
      <c r="G236" s="14"/>
    </row>
    <row r="237" spans="6:7" x14ac:dyDescent="0.2">
      <c r="F237" s="106"/>
      <c r="G237" s="14"/>
    </row>
    <row r="238" spans="6:7" x14ac:dyDescent="0.2">
      <c r="F238" s="106"/>
      <c r="G238" s="14"/>
    </row>
    <row r="239" spans="6:7" x14ac:dyDescent="0.2">
      <c r="F239" s="106"/>
      <c r="G239" s="14"/>
    </row>
    <row r="240" spans="6:7" x14ac:dyDescent="0.2">
      <c r="F240" s="129"/>
      <c r="G240" s="14"/>
    </row>
    <row r="242" spans="6:7" x14ac:dyDescent="0.2">
      <c r="F242" s="106"/>
      <c r="G242" s="106"/>
    </row>
  </sheetData>
  <mergeCells count="6">
    <mergeCell ref="H152:H153"/>
    <mergeCell ref="E7:E8"/>
    <mergeCell ref="I78:I80"/>
    <mergeCell ref="I91:I93"/>
    <mergeCell ref="H138:H139"/>
    <mergeCell ref="I139:L139"/>
  </mergeCells>
  <pageMargins left="0.78740157480314965" right="0.11811023622047245" top="0.31496062992125984" bottom="0.31496062992125984" header="0" footer="0"/>
  <pageSetup scale="65" orientation="portrait" r:id="rId1"/>
  <headerFooter alignWithMargins="0"/>
  <rowBreaks count="2" manualBreakCount="2">
    <brk id="67" max="7" man="1"/>
    <brk id="157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9979-632F-4CEB-B13A-D1C91B664BC1}">
  <sheetPr>
    <tabColor theme="2" tint="-0.499984740745262"/>
    <pageSetUpPr fitToPage="1"/>
  </sheetPr>
  <dimension ref="A1:J33"/>
  <sheetViews>
    <sheetView zoomScaleNormal="100" workbookViewId="0">
      <selection activeCell="M14" sqref="M14:O18"/>
    </sheetView>
  </sheetViews>
  <sheetFormatPr defaultRowHeight="12.75" x14ac:dyDescent="0.2"/>
  <cols>
    <col min="1" max="1" width="13.140625" customWidth="1"/>
    <col min="2" max="2" width="55.42578125" customWidth="1"/>
    <col min="3" max="4" width="13.7109375" customWidth="1"/>
    <col min="5" max="5" width="8.5703125" customWidth="1"/>
    <col min="6" max="6" width="10.85546875" customWidth="1"/>
    <col min="7" max="7" width="13.7109375" customWidth="1"/>
    <col min="8" max="8" width="1.140625" customWidth="1"/>
    <col min="9" max="9" width="18.85546875" bestFit="1" customWidth="1"/>
    <col min="10" max="10" width="5.28515625" customWidth="1"/>
    <col min="257" max="257" width="13.140625" customWidth="1"/>
    <col min="258" max="258" width="55.42578125" customWidth="1"/>
    <col min="259" max="260" width="13.7109375" customWidth="1"/>
    <col min="261" max="261" width="8.5703125" customWidth="1"/>
    <col min="262" max="262" width="10.85546875" customWidth="1"/>
    <col min="263" max="263" width="13.7109375" customWidth="1"/>
    <col min="264" max="264" width="1.140625" customWidth="1"/>
    <col min="265" max="265" width="18.85546875" bestFit="1" customWidth="1"/>
    <col min="266" max="266" width="5.28515625" customWidth="1"/>
    <col min="513" max="513" width="13.140625" customWidth="1"/>
    <col min="514" max="514" width="55.42578125" customWidth="1"/>
    <col min="515" max="516" width="13.7109375" customWidth="1"/>
    <col min="517" max="517" width="8.5703125" customWidth="1"/>
    <col min="518" max="518" width="10.85546875" customWidth="1"/>
    <col min="519" max="519" width="13.7109375" customWidth="1"/>
    <col min="520" max="520" width="1.140625" customWidth="1"/>
    <col min="521" max="521" width="18.85546875" bestFit="1" customWidth="1"/>
    <col min="522" max="522" width="5.28515625" customWidth="1"/>
    <col min="769" max="769" width="13.140625" customWidth="1"/>
    <col min="770" max="770" width="55.42578125" customWidth="1"/>
    <col min="771" max="772" width="13.7109375" customWidth="1"/>
    <col min="773" max="773" width="8.5703125" customWidth="1"/>
    <col min="774" max="774" width="10.85546875" customWidth="1"/>
    <col min="775" max="775" width="13.7109375" customWidth="1"/>
    <col min="776" max="776" width="1.140625" customWidth="1"/>
    <col min="777" max="777" width="18.85546875" bestFit="1" customWidth="1"/>
    <col min="778" max="778" width="5.28515625" customWidth="1"/>
    <col min="1025" max="1025" width="13.140625" customWidth="1"/>
    <col min="1026" max="1026" width="55.42578125" customWidth="1"/>
    <col min="1027" max="1028" width="13.7109375" customWidth="1"/>
    <col min="1029" max="1029" width="8.5703125" customWidth="1"/>
    <col min="1030" max="1030" width="10.85546875" customWidth="1"/>
    <col min="1031" max="1031" width="13.7109375" customWidth="1"/>
    <col min="1032" max="1032" width="1.140625" customWidth="1"/>
    <col min="1033" max="1033" width="18.85546875" bestFit="1" customWidth="1"/>
    <col min="1034" max="1034" width="5.28515625" customWidth="1"/>
    <col min="1281" max="1281" width="13.140625" customWidth="1"/>
    <col min="1282" max="1282" width="55.42578125" customWidth="1"/>
    <col min="1283" max="1284" width="13.7109375" customWidth="1"/>
    <col min="1285" max="1285" width="8.5703125" customWidth="1"/>
    <col min="1286" max="1286" width="10.85546875" customWidth="1"/>
    <col min="1287" max="1287" width="13.7109375" customWidth="1"/>
    <col min="1288" max="1288" width="1.140625" customWidth="1"/>
    <col min="1289" max="1289" width="18.85546875" bestFit="1" customWidth="1"/>
    <col min="1290" max="1290" width="5.28515625" customWidth="1"/>
    <col min="1537" max="1537" width="13.140625" customWidth="1"/>
    <col min="1538" max="1538" width="55.42578125" customWidth="1"/>
    <col min="1539" max="1540" width="13.7109375" customWidth="1"/>
    <col min="1541" max="1541" width="8.5703125" customWidth="1"/>
    <col min="1542" max="1542" width="10.85546875" customWidth="1"/>
    <col min="1543" max="1543" width="13.7109375" customWidth="1"/>
    <col min="1544" max="1544" width="1.140625" customWidth="1"/>
    <col min="1545" max="1545" width="18.85546875" bestFit="1" customWidth="1"/>
    <col min="1546" max="1546" width="5.28515625" customWidth="1"/>
    <col min="1793" max="1793" width="13.140625" customWidth="1"/>
    <col min="1794" max="1794" width="55.42578125" customWidth="1"/>
    <col min="1795" max="1796" width="13.7109375" customWidth="1"/>
    <col min="1797" max="1797" width="8.5703125" customWidth="1"/>
    <col min="1798" max="1798" width="10.85546875" customWidth="1"/>
    <col min="1799" max="1799" width="13.7109375" customWidth="1"/>
    <col min="1800" max="1800" width="1.140625" customWidth="1"/>
    <col min="1801" max="1801" width="18.85546875" bestFit="1" customWidth="1"/>
    <col min="1802" max="1802" width="5.28515625" customWidth="1"/>
    <col min="2049" max="2049" width="13.140625" customWidth="1"/>
    <col min="2050" max="2050" width="55.42578125" customWidth="1"/>
    <col min="2051" max="2052" width="13.7109375" customWidth="1"/>
    <col min="2053" max="2053" width="8.5703125" customWidth="1"/>
    <col min="2054" max="2054" width="10.85546875" customWidth="1"/>
    <col min="2055" max="2055" width="13.7109375" customWidth="1"/>
    <col min="2056" max="2056" width="1.140625" customWidth="1"/>
    <col min="2057" max="2057" width="18.85546875" bestFit="1" customWidth="1"/>
    <col min="2058" max="2058" width="5.28515625" customWidth="1"/>
    <col min="2305" max="2305" width="13.140625" customWidth="1"/>
    <col min="2306" max="2306" width="55.42578125" customWidth="1"/>
    <col min="2307" max="2308" width="13.7109375" customWidth="1"/>
    <col min="2309" max="2309" width="8.5703125" customWidth="1"/>
    <col min="2310" max="2310" width="10.85546875" customWidth="1"/>
    <col min="2311" max="2311" width="13.7109375" customWidth="1"/>
    <col min="2312" max="2312" width="1.140625" customWidth="1"/>
    <col min="2313" max="2313" width="18.85546875" bestFit="1" customWidth="1"/>
    <col min="2314" max="2314" width="5.28515625" customWidth="1"/>
    <col min="2561" max="2561" width="13.140625" customWidth="1"/>
    <col min="2562" max="2562" width="55.42578125" customWidth="1"/>
    <col min="2563" max="2564" width="13.7109375" customWidth="1"/>
    <col min="2565" max="2565" width="8.5703125" customWidth="1"/>
    <col min="2566" max="2566" width="10.85546875" customWidth="1"/>
    <col min="2567" max="2567" width="13.7109375" customWidth="1"/>
    <col min="2568" max="2568" width="1.140625" customWidth="1"/>
    <col min="2569" max="2569" width="18.85546875" bestFit="1" customWidth="1"/>
    <col min="2570" max="2570" width="5.28515625" customWidth="1"/>
    <col min="2817" max="2817" width="13.140625" customWidth="1"/>
    <col min="2818" max="2818" width="55.42578125" customWidth="1"/>
    <col min="2819" max="2820" width="13.7109375" customWidth="1"/>
    <col min="2821" max="2821" width="8.5703125" customWidth="1"/>
    <col min="2822" max="2822" width="10.85546875" customWidth="1"/>
    <col min="2823" max="2823" width="13.7109375" customWidth="1"/>
    <col min="2824" max="2824" width="1.140625" customWidth="1"/>
    <col min="2825" max="2825" width="18.85546875" bestFit="1" customWidth="1"/>
    <col min="2826" max="2826" width="5.28515625" customWidth="1"/>
    <col min="3073" max="3073" width="13.140625" customWidth="1"/>
    <col min="3074" max="3074" width="55.42578125" customWidth="1"/>
    <col min="3075" max="3076" width="13.7109375" customWidth="1"/>
    <col min="3077" max="3077" width="8.5703125" customWidth="1"/>
    <col min="3078" max="3078" width="10.85546875" customWidth="1"/>
    <col min="3079" max="3079" width="13.7109375" customWidth="1"/>
    <col min="3080" max="3080" width="1.140625" customWidth="1"/>
    <col min="3081" max="3081" width="18.85546875" bestFit="1" customWidth="1"/>
    <col min="3082" max="3082" width="5.28515625" customWidth="1"/>
    <col min="3329" max="3329" width="13.140625" customWidth="1"/>
    <col min="3330" max="3330" width="55.42578125" customWidth="1"/>
    <col min="3331" max="3332" width="13.7109375" customWidth="1"/>
    <col min="3333" max="3333" width="8.5703125" customWidth="1"/>
    <col min="3334" max="3334" width="10.85546875" customWidth="1"/>
    <col min="3335" max="3335" width="13.7109375" customWidth="1"/>
    <col min="3336" max="3336" width="1.140625" customWidth="1"/>
    <col min="3337" max="3337" width="18.85546875" bestFit="1" customWidth="1"/>
    <col min="3338" max="3338" width="5.28515625" customWidth="1"/>
    <col min="3585" max="3585" width="13.140625" customWidth="1"/>
    <col min="3586" max="3586" width="55.42578125" customWidth="1"/>
    <col min="3587" max="3588" width="13.7109375" customWidth="1"/>
    <col min="3589" max="3589" width="8.5703125" customWidth="1"/>
    <col min="3590" max="3590" width="10.85546875" customWidth="1"/>
    <col min="3591" max="3591" width="13.7109375" customWidth="1"/>
    <col min="3592" max="3592" width="1.140625" customWidth="1"/>
    <col min="3593" max="3593" width="18.85546875" bestFit="1" customWidth="1"/>
    <col min="3594" max="3594" width="5.28515625" customWidth="1"/>
    <col min="3841" max="3841" width="13.140625" customWidth="1"/>
    <col min="3842" max="3842" width="55.42578125" customWidth="1"/>
    <col min="3843" max="3844" width="13.7109375" customWidth="1"/>
    <col min="3845" max="3845" width="8.5703125" customWidth="1"/>
    <col min="3846" max="3846" width="10.85546875" customWidth="1"/>
    <col min="3847" max="3847" width="13.7109375" customWidth="1"/>
    <col min="3848" max="3848" width="1.140625" customWidth="1"/>
    <col min="3849" max="3849" width="18.85546875" bestFit="1" customWidth="1"/>
    <col min="3850" max="3850" width="5.28515625" customWidth="1"/>
    <col min="4097" max="4097" width="13.140625" customWidth="1"/>
    <col min="4098" max="4098" width="55.42578125" customWidth="1"/>
    <col min="4099" max="4100" width="13.7109375" customWidth="1"/>
    <col min="4101" max="4101" width="8.5703125" customWidth="1"/>
    <col min="4102" max="4102" width="10.85546875" customWidth="1"/>
    <col min="4103" max="4103" width="13.7109375" customWidth="1"/>
    <col min="4104" max="4104" width="1.140625" customWidth="1"/>
    <col min="4105" max="4105" width="18.85546875" bestFit="1" customWidth="1"/>
    <col min="4106" max="4106" width="5.28515625" customWidth="1"/>
    <col min="4353" max="4353" width="13.140625" customWidth="1"/>
    <col min="4354" max="4354" width="55.42578125" customWidth="1"/>
    <col min="4355" max="4356" width="13.7109375" customWidth="1"/>
    <col min="4357" max="4357" width="8.5703125" customWidth="1"/>
    <col min="4358" max="4358" width="10.85546875" customWidth="1"/>
    <col min="4359" max="4359" width="13.7109375" customWidth="1"/>
    <col min="4360" max="4360" width="1.140625" customWidth="1"/>
    <col min="4361" max="4361" width="18.85546875" bestFit="1" customWidth="1"/>
    <col min="4362" max="4362" width="5.28515625" customWidth="1"/>
    <col min="4609" max="4609" width="13.140625" customWidth="1"/>
    <col min="4610" max="4610" width="55.42578125" customWidth="1"/>
    <col min="4611" max="4612" width="13.7109375" customWidth="1"/>
    <col min="4613" max="4613" width="8.5703125" customWidth="1"/>
    <col min="4614" max="4614" width="10.85546875" customWidth="1"/>
    <col min="4615" max="4615" width="13.7109375" customWidth="1"/>
    <col min="4616" max="4616" width="1.140625" customWidth="1"/>
    <col min="4617" max="4617" width="18.85546875" bestFit="1" customWidth="1"/>
    <col min="4618" max="4618" width="5.28515625" customWidth="1"/>
    <col min="4865" max="4865" width="13.140625" customWidth="1"/>
    <col min="4866" max="4866" width="55.42578125" customWidth="1"/>
    <col min="4867" max="4868" width="13.7109375" customWidth="1"/>
    <col min="4869" max="4869" width="8.5703125" customWidth="1"/>
    <col min="4870" max="4870" width="10.85546875" customWidth="1"/>
    <col min="4871" max="4871" width="13.7109375" customWidth="1"/>
    <col min="4872" max="4872" width="1.140625" customWidth="1"/>
    <col min="4873" max="4873" width="18.85546875" bestFit="1" customWidth="1"/>
    <col min="4874" max="4874" width="5.28515625" customWidth="1"/>
    <col min="5121" max="5121" width="13.140625" customWidth="1"/>
    <col min="5122" max="5122" width="55.42578125" customWidth="1"/>
    <col min="5123" max="5124" width="13.7109375" customWidth="1"/>
    <col min="5125" max="5125" width="8.5703125" customWidth="1"/>
    <col min="5126" max="5126" width="10.85546875" customWidth="1"/>
    <col min="5127" max="5127" width="13.7109375" customWidth="1"/>
    <col min="5128" max="5128" width="1.140625" customWidth="1"/>
    <col min="5129" max="5129" width="18.85546875" bestFit="1" customWidth="1"/>
    <col min="5130" max="5130" width="5.28515625" customWidth="1"/>
    <col min="5377" max="5377" width="13.140625" customWidth="1"/>
    <col min="5378" max="5378" width="55.42578125" customWidth="1"/>
    <col min="5379" max="5380" width="13.7109375" customWidth="1"/>
    <col min="5381" max="5381" width="8.5703125" customWidth="1"/>
    <col min="5382" max="5382" width="10.85546875" customWidth="1"/>
    <col min="5383" max="5383" width="13.7109375" customWidth="1"/>
    <col min="5384" max="5384" width="1.140625" customWidth="1"/>
    <col min="5385" max="5385" width="18.85546875" bestFit="1" customWidth="1"/>
    <col min="5386" max="5386" width="5.28515625" customWidth="1"/>
    <col min="5633" max="5633" width="13.140625" customWidth="1"/>
    <col min="5634" max="5634" width="55.42578125" customWidth="1"/>
    <col min="5635" max="5636" width="13.7109375" customWidth="1"/>
    <col min="5637" max="5637" width="8.5703125" customWidth="1"/>
    <col min="5638" max="5638" width="10.85546875" customWidth="1"/>
    <col min="5639" max="5639" width="13.7109375" customWidth="1"/>
    <col min="5640" max="5640" width="1.140625" customWidth="1"/>
    <col min="5641" max="5641" width="18.85546875" bestFit="1" customWidth="1"/>
    <col min="5642" max="5642" width="5.28515625" customWidth="1"/>
    <col min="5889" max="5889" width="13.140625" customWidth="1"/>
    <col min="5890" max="5890" width="55.42578125" customWidth="1"/>
    <col min="5891" max="5892" width="13.7109375" customWidth="1"/>
    <col min="5893" max="5893" width="8.5703125" customWidth="1"/>
    <col min="5894" max="5894" width="10.85546875" customWidth="1"/>
    <col min="5895" max="5895" width="13.7109375" customWidth="1"/>
    <col min="5896" max="5896" width="1.140625" customWidth="1"/>
    <col min="5897" max="5897" width="18.85546875" bestFit="1" customWidth="1"/>
    <col min="5898" max="5898" width="5.28515625" customWidth="1"/>
    <col min="6145" max="6145" width="13.140625" customWidth="1"/>
    <col min="6146" max="6146" width="55.42578125" customWidth="1"/>
    <col min="6147" max="6148" width="13.7109375" customWidth="1"/>
    <col min="6149" max="6149" width="8.5703125" customWidth="1"/>
    <col min="6150" max="6150" width="10.85546875" customWidth="1"/>
    <col min="6151" max="6151" width="13.7109375" customWidth="1"/>
    <col min="6152" max="6152" width="1.140625" customWidth="1"/>
    <col min="6153" max="6153" width="18.85546875" bestFit="1" customWidth="1"/>
    <col min="6154" max="6154" width="5.28515625" customWidth="1"/>
    <col min="6401" max="6401" width="13.140625" customWidth="1"/>
    <col min="6402" max="6402" width="55.42578125" customWidth="1"/>
    <col min="6403" max="6404" width="13.7109375" customWidth="1"/>
    <col min="6405" max="6405" width="8.5703125" customWidth="1"/>
    <col min="6406" max="6406" width="10.85546875" customWidth="1"/>
    <col min="6407" max="6407" width="13.7109375" customWidth="1"/>
    <col min="6408" max="6408" width="1.140625" customWidth="1"/>
    <col min="6409" max="6409" width="18.85546875" bestFit="1" customWidth="1"/>
    <col min="6410" max="6410" width="5.28515625" customWidth="1"/>
    <col min="6657" max="6657" width="13.140625" customWidth="1"/>
    <col min="6658" max="6658" width="55.42578125" customWidth="1"/>
    <col min="6659" max="6660" width="13.7109375" customWidth="1"/>
    <col min="6661" max="6661" width="8.5703125" customWidth="1"/>
    <col min="6662" max="6662" width="10.85546875" customWidth="1"/>
    <col min="6663" max="6663" width="13.7109375" customWidth="1"/>
    <col min="6664" max="6664" width="1.140625" customWidth="1"/>
    <col min="6665" max="6665" width="18.85546875" bestFit="1" customWidth="1"/>
    <col min="6666" max="6666" width="5.28515625" customWidth="1"/>
    <col min="6913" max="6913" width="13.140625" customWidth="1"/>
    <col min="6914" max="6914" width="55.42578125" customWidth="1"/>
    <col min="6915" max="6916" width="13.7109375" customWidth="1"/>
    <col min="6917" max="6917" width="8.5703125" customWidth="1"/>
    <col min="6918" max="6918" width="10.85546875" customWidth="1"/>
    <col min="6919" max="6919" width="13.7109375" customWidth="1"/>
    <col min="6920" max="6920" width="1.140625" customWidth="1"/>
    <col min="6921" max="6921" width="18.85546875" bestFit="1" customWidth="1"/>
    <col min="6922" max="6922" width="5.28515625" customWidth="1"/>
    <col min="7169" max="7169" width="13.140625" customWidth="1"/>
    <col min="7170" max="7170" width="55.42578125" customWidth="1"/>
    <col min="7171" max="7172" width="13.7109375" customWidth="1"/>
    <col min="7173" max="7173" width="8.5703125" customWidth="1"/>
    <col min="7174" max="7174" width="10.85546875" customWidth="1"/>
    <col min="7175" max="7175" width="13.7109375" customWidth="1"/>
    <col min="7176" max="7176" width="1.140625" customWidth="1"/>
    <col min="7177" max="7177" width="18.85546875" bestFit="1" customWidth="1"/>
    <col min="7178" max="7178" width="5.28515625" customWidth="1"/>
    <col min="7425" max="7425" width="13.140625" customWidth="1"/>
    <col min="7426" max="7426" width="55.42578125" customWidth="1"/>
    <col min="7427" max="7428" width="13.7109375" customWidth="1"/>
    <col min="7429" max="7429" width="8.5703125" customWidth="1"/>
    <col min="7430" max="7430" width="10.85546875" customWidth="1"/>
    <col min="7431" max="7431" width="13.7109375" customWidth="1"/>
    <col min="7432" max="7432" width="1.140625" customWidth="1"/>
    <col min="7433" max="7433" width="18.85546875" bestFit="1" customWidth="1"/>
    <col min="7434" max="7434" width="5.28515625" customWidth="1"/>
    <col min="7681" max="7681" width="13.140625" customWidth="1"/>
    <col min="7682" max="7682" width="55.42578125" customWidth="1"/>
    <col min="7683" max="7684" width="13.7109375" customWidth="1"/>
    <col min="7685" max="7685" width="8.5703125" customWidth="1"/>
    <col min="7686" max="7686" width="10.85546875" customWidth="1"/>
    <col min="7687" max="7687" width="13.7109375" customWidth="1"/>
    <col min="7688" max="7688" width="1.140625" customWidth="1"/>
    <col min="7689" max="7689" width="18.85546875" bestFit="1" customWidth="1"/>
    <col min="7690" max="7690" width="5.28515625" customWidth="1"/>
    <col min="7937" max="7937" width="13.140625" customWidth="1"/>
    <col min="7938" max="7938" width="55.42578125" customWidth="1"/>
    <col min="7939" max="7940" width="13.7109375" customWidth="1"/>
    <col min="7941" max="7941" width="8.5703125" customWidth="1"/>
    <col min="7942" max="7942" width="10.85546875" customWidth="1"/>
    <col min="7943" max="7943" width="13.7109375" customWidth="1"/>
    <col min="7944" max="7944" width="1.140625" customWidth="1"/>
    <col min="7945" max="7945" width="18.85546875" bestFit="1" customWidth="1"/>
    <col min="7946" max="7946" width="5.28515625" customWidth="1"/>
    <col min="8193" max="8193" width="13.140625" customWidth="1"/>
    <col min="8194" max="8194" width="55.42578125" customWidth="1"/>
    <col min="8195" max="8196" width="13.7109375" customWidth="1"/>
    <col min="8197" max="8197" width="8.5703125" customWidth="1"/>
    <col min="8198" max="8198" width="10.85546875" customWidth="1"/>
    <col min="8199" max="8199" width="13.7109375" customWidth="1"/>
    <col min="8200" max="8200" width="1.140625" customWidth="1"/>
    <col min="8201" max="8201" width="18.85546875" bestFit="1" customWidth="1"/>
    <col min="8202" max="8202" width="5.28515625" customWidth="1"/>
    <col min="8449" max="8449" width="13.140625" customWidth="1"/>
    <col min="8450" max="8450" width="55.42578125" customWidth="1"/>
    <col min="8451" max="8452" width="13.7109375" customWidth="1"/>
    <col min="8453" max="8453" width="8.5703125" customWidth="1"/>
    <col min="8454" max="8454" width="10.85546875" customWidth="1"/>
    <col min="8455" max="8455" width="13.7109375" customWidth="1"/>
    <col min="8456" max="8456" width="1.140625" customWidth="1"/>
    <col min="8457" max="8457" width="18.85546875" bestFit="1" customWidth="1"/>
    <col min="8458" max="8458" width="5.28515625" customWidth="1"/>
    <col min="8705" max="8705" width="13.140625" customWidth="1"/>
    <col min="8706" max="8706" width="55.42578125" customWidth="1"/>
    <col min="8707" max="8708" width="13.7109375" customWidth="1"/>
    <col min="8709" max="8709" width="8.5703125" customWidth="1"/>
    <col min="8710" max="8710" width="10.85546875" customWidth="1"/>
    <col min="8711" max="8711" width="13.7109375" customWidth="1"/>
    <col min="8712" max="8712" width="1.140625" customWidth="1"/>
    <col min="8713" max="8713" width="18.85546875" bestFit="1" customWidth="1"/>
    <col min="8714" max="8714" width="5.28515625" customWidth="1"/>
    <col min="8961" max="8961" width="13.140625" customWidth="1"/>
    <col min="8962" max="8962" width="55.42578125" customWidth="1"/>
    <col min="8963" max="8964" width="13.7109375" customWidth="1"/>
    <col min="8965" max="8965" width="8.5703125" customWidth="1"/>
    <col min="8966" max="8966" width="10.85546875" customWidth="1"/>
    <col min="8967" max="8967" width="13.7109375" customWidth="1"/>
    <col min="8968" max="8968" width="1.140625" customWidth="1"/>
    <col min="8969" max="8969" width="18.85546875" bestFit="1" customWidth="1"/>
    <col min="8970" max="8970" width="5.28515625" customWidth="1"/>
    <col min="9217" max="9217" width="13.140625" customWidth="1"/>
    <col min="9218" max="9218" width="55.42578125" customWidth="1"/>
    <col min="9219" max="9220" width="13.7109375" customWidth="1"/>
    <col min="9221" max="9221" width="8.5703125" customWidth="1"/>
    <col min="9222" max="9222" width="10.85546875" customWidth="1"/>
    <col min="9223" max="9223" width="13.7109375" customWidth="1"/>
    <col min="9224" max="9224" width="1.140625" customWidth="1"/>
    <col min="9225" max="9225" width="18.85546875" bestFit="1" customWidth="1"/>
    <col min="9226" max="9226" width="5.28515625" customWidth="1"/>
    <col min="9473" max="9473" width="13.140625" customWidth="1"/>
    <col min="9474" max="9474" width="55.42578125" customWidth="1"/>
    <col min="9475" max="9476" width="13.7109375" customWidth="1"/>
    <col min="9477" max="9477" width="8.5703125" customWidth="1"/>
    <col min="9478" max="9478" width="10.85546875" customWidth="1"/>
    <col min="9479" max="9479" width="13.7109375" customWidth="1"/>
    <col min="9480" max="9480" width="1.140625" customWidth="1"/>
    <col min="9481" max="9481" width="18.85546875" bestFit="1" customWidth="1"/>
    <col min="9482" max="9482" width="5.28515625" customWidth="1"/>
    <col min="9729" max="9729" width="13.140625" customWidth="1"/>
    <col min="9730" max="9730" width="55.42578125" customWidth="1"/>
    <col min="9731" max="9732" width="13.7109375" customWidth="1"/>
    <col min="9733" max="9733" width="8.5703125" customWidth="1"/>
    <col min="9734" max="9734" width="10.85546875" customWidth="1"/>
    <col min="9735" max="9735" width="13.7109375" customWidth="1"/>
    <col min="9736" max="9736" width="1.140625" customWidth="1"/>
    <col min="9737" max="9737" width="18.85546875" bestFit="1" customWidth="1"/>
    <col min="9738" max="9738" width="5.28515625" customWidth="1"/>
    <col min="9985" max="9985" width="13.140625" customWidth="1"/>
    <col min="9986" max="9986" width="55.42578125" customWidth="1"/>
    <col min="9987" max="9988" width="13.7109375" customWidth="1"/>
    <col min="9989" max="9989" width="8.5703125" customWidth="1"/>
    <col min="9990" max="9990" width="10.85546875" customWidth="1"/>
    <col min="9991" max="9991" width="13.7109375" customWidth="1"/>
    <col min="9992" max="9992" width="1.140625" customWidth="1"/>
    <col min="9993" max="9993" width="18.85546875" bestFit="1" customWidth="1"/>
    <col min="9994" max="9994" width="5.28515625" customWidth="1"/>
    <col min="10241" max="10241" width="13.140625" customWidth="1"/>
    <col min="10242" max="10242" width="55.42578125" customWidth="1"/>
    <col min="10243" max="10244" width="13.7109375" customWidth="1"/>
    <col min="10245" max="10245" width="8.5703125" customWidth="1"/>
    <col min="10246" max="10246" width="10.85546875" customWidth="1"/>
    <col min="10247" max="10247" width="13.7109375" customWidth="1"/>
    <col min="10248" max="10248" width="1.140625" customWidth="1"/>
    <col min="10249" max="10249" width="18.85546875" bestFit="1" customWidth="1"/>
    <col min="10250" max="10250" width="5.28515625" customWidth="1"/>
    <col min="10497" max="10497" width="13.140625" customWidth="1"/>
    <col min="10498" max="10498" width="55.42578125" customWidth="1"/>
    <col min="10499" max="10500" width="13.7109375" customWidth="1"/>
    <col min="10501" max="10501" width="8.5703125" customWidth="1"/>
    <col min="10502" max="10502" width="10.85546875" customWidth="1"/>
    <col min="10503" max="10503" width="13.7109375" customWidth="1"/>
    <col min="10504" max="10504" width="1.140625" customWidth="1"/>
    <col min="10505" max="10505" width="18.85546875" bestFit="1" customWidth="1"/>
    <col min="10506" max="10506" width="5.28515625" customWidth="1"/>
    <col min="10753" max="10753" width="13.140625" customWidth="1"/>
    <col min="10754" max="10754" width="55.42578125" customWidth="1"/>
    <col min="10755" max="10756" width="13.7109375" customWidth="1"/>
    <col min="10757" max="10757" width="8.5703125" customWidth="1"/>
    <col min="10758" max="10758" width="10.85546875" customWidth="1"/>
    <col min="10759" max="10759" width="13.7109375" customWidth="1"/>
    <col min="10760" max="10760" width="1.140625" customWidth="1"/>
    <col min="10761" max="10761" width="18.85546875" bestFit="1" customWidth="1"/>
    <col min="10762" max="10762" width="5.28515625" customWidth="1"/>
    <col min="11009" max="11009" width="13.140625" customWidth="1"/>
    <col min="11010" max="11010" width="55.42578125" customWidth="1"/>
    <col min="11011" max="11012" width="13.7109375" customWidth="1"/>
    <col min="11013" max="11013" width="8.5703125" customWidth="1"/>
    <col min="11014" max="11014" width="10.85546875" customWidth="1"/>
    <col min="11015" max="11015" width="13.7109375" customWidth="1"/>
    <col min="11016" max="11016" width="1.140625" customWidth="1"/>
    <col min="11017" max="11017" width="18.85546875" bestFit="1" customWidth="1"/>
    <col min="11018" max="11018" width="5.28515625" customWidth="1"/>
    <col min="11265" max="11265" width="13.140625" customWidth="1"/>
    <col min="11266" max="11266" width="55.42578125" customWidth="1"/>
    <col min="11267" max="11268" width="13.7109375" customWidth="1"/>
    <col min="11269" max="11269" width="8.5703125" customWidth="1"/>
    <col min="11270" max="11270" width="10.85546875" customWidth="1"/>
    <col min="11271" max="11271" width="13.7109375" customWidth="1"/>
    <col min="11272" max="11272" width="1.140625" customWidth="1"/>
    <col min="11273" max="11273" width="18.85546875" bestFit="1" customWidth="1"/>
    <col min="11274" max="11274" width="5.28515625" customWidth="1"/>
    <col min="11521" max="11521" width="13.140625" customWidth="1"/>
    <col min="11522" max="11522" width="55.42578125" customWidth="1"/>
    <col min="11523" max="11524" width="13.7109375" customWidth="1"/>
    <col min="11525" max="11525" width="8.5703125" customWidth="1"/>
    <col min="11526" max="11526" width="10.85546875" customWidth="1"/>
    <col min="11527" max="11527" width="13.7109375" customWidth="1"/>
    <col min="11528" max="11528" width="1.140625" customWidth="1"/>
    <col min="11529" max="11529" width="18.85546875" bestFit="1" customWidth="1"/>
    <col min="11530" max="11530" width="5.28515625" customWidth="1"/>
    <col min="11777" max="11777" width="13.140625" customWidth="1"/>
    <col min="11778" max="11778" width="55.42578125" customWidth="1"/>
    <col min="11779" max="11780" width="13.7109375" customWidth="1"/>
    <col min="11781" max="11781" width="8.5703125" customWidth="1"/>
    <col min="11782" max="11782" width="10.85546875" customWidth="1"/>
    <col min="11783" max="11783" width="13.7109375" customWidth="1"/>
    <col min="11784" max="11784" width="1.140625" customWidth="1"/>
    <col min="11785" max="11785" width="18.85546875" bestFit="1" customWidth="1"/>
    <col min="11786" max="11786" width="5.28515625" customWidth="1"/>
    <col min="12033" max="12033" width="13.140625" customWidth="1"/>
    <col min="12034" max="12034" width="55.42578125" customWidth="1"/>
    <col min="12035" max="12036" width="13.7109375" customWidth="1"/>
    <col min="12037" max="12037" width="8.5703125" customWidth="1"/>
    <col min="12038" max="12038" width="10.85546875" customWidth="1"/>
    <col min="12039" max="12039" width="13.7109375" customWidth="1"/>
    <col min="12040" max="12040" width="1.140625" customWidth="1"/>
    <col min="12041" max="12041" width="18.85546875" bestFit="1" customWidth="1"/>
    <col min="12042" max="12042" width="5.28515625" customWidth="1"/>
    <col min="12289" max="12289" width="13.140625" customWidth="1"/>
    <col min="12290" max="12290" width="55.42578125" customWidth="1"/>
    <col min="12291" max="12292" width="13.7109375" customWidth="1"/>
    <col min="12293" max="12293" width="8.5703125" customWidth="1"/>
    <col min="12294" max="12294" width="10.85546875" customWidth="1"/>
    <col min="12295" max="12295" width="13.7109375" customWidth="1"/>
    <col min="12296" max="12296" width="1.140625" customWidth="1"/>
    <col min="12297" max="12297" width="18.85546875" bestFit="1" customWidth="1"/>
    <col min="12298" max="12298" width="5.28515625" customWidth="1"/>
    <col min="12545" max="12545" width="13.140625" customWidth="1"/>
    <col min="12546" max="12546" width="55.42578125" customWidth="1"/>
    <col min="12547" max="12548" width="13.7109375" customWidth="1"/>
    <col min="12549" max="12549" width="8.5703125" customWidth="1"/>
    <col min="12550" max="12550" width="10.85546875" customWidth="1"/>
    <col min="12551" max="12551" width="13.7109375" customWidth="1"/>
    <col min="12552" max="12552" width="1.140625" customWidth="1"/>
    <col min="12553" max="12553" width="18.85546875" bestFit="1" customWidth="1"/>
    <col min="12554" max="12554" width="5.28515625" customWidth="1"/>
    <col min="12801" max="12801" width="13.140625" customWidth="1"/>
    <col min="12802" max="12802" width="55.42578125" customWidth="1"/>
    <col min="12803" max="12804" width="13.7109375" customWidth="1"/>
    <col min="12805" max="12805" width="8.5703125" customWidth="1"/>
    <col min="12806" max="12806" width="10.85546875" customWidth="1"/>
    <col min="12807" max="12807" width="13.7109375" customWidth="1"/>
    <col min="12808" max="12808" width="1.140625" customWidth="1"/>
    <col min="12809" max="12809" width="18.85546875" bestFit="1" customWidth="1"/>
    <col min="12810" max="12810" width="5.28515625" customWidth="1"/>
    <col min="13057" max="13057" width="13.140625" customWidth="1"/>
    <col min="13058" max="13058" width="55.42578125" customWidth="1"/>
    <col min="13059" max="13060" width="13.7109375" customWidth="1"/>
    <col min="13061" max="13061" width="8.5703125" customWidth="1"/>
    <col min="13062" max="13062" width="10.85546875" customWidth="1"/>
    <col min="13063" max="13063" width="13.7109375" customWidth="1"/>
    <col min="13064" max="13064" width="1.140625" customWidth="1"/>
    <col min="13065" max="13065" width="18.85546875" bestFit="1" customWidth="1"/>
    <col min="13066" max="13066" width="5.28515625" customWidth="1"/>
    <col min="13313" max="13313" width="13.140625" customWidth="1"/>
    <col min="13314" max="13314" width="55.42578125" customWidth="1"/>
    <col min="13315" max="13316" width="13.7109375" customWidth="1"/>
    <col min="13317" max="13317" width="8.5703125" customWidth="1"/>
    <col min="13318" max="13318" width="10.85546875" customWidth="1"/>
    <col min="13319" max="13319" width="13.7109375" customWidth="1"/>
    <col min="13320" max="13320" width="1.140625" customWidth="1"/>
    <col min="13321" max="13321" width="18.85546875" bestFit="1" customWidth="1"/>
    <col min="13322" max="13322" width="5.28515625" customWidth="1"/>
    <col min="13569" max="13569" width="13.140625" customWidth="1"/>
    <col min="13570" max="13570" width="55.42578125" customWidth="1"/>
    <col min="13571" max="13572" width="13.7109375" customWidth="1"/>
    <col min="13573" max="13573" width="8.5703125" customWidth="1"/>
    <col min="13574" max="13574" width="10.85546875" customWidth="1"/>
    <col min="13575" max="13575" width="13.7109375" customWidth="1"/>
    <col min="13576" max="13576" width="1.140625" customWidth="1"/>
    <col min="13577" max="13577" width="18.85546875" bestFit="1" customWidth="1"/>
    <col min="13578" max="13578" width="5.28515625" customWidth="1"/>
    <col min="13825" max="13825" width="13.140625" customWidth="1"/>
    <col min="13826" max="13826" width="55.42578125" customWidth="1"/>
    <col min="13827" max="13828" width="13.7109375" customWidth="1"/>
    <col min="13829" max="13829" width="8.5703125" customWidth="1"/>
    <col min="13830" max="13830" width="10.85546875" customWidth="1"/>
    <col min="13831" max="13831" width="13.7109375" customWidth="1"/>
    <col min="13832" max="13832" width="1.140625" customWidth="1"/>
    <col min="13833" max="13833" width="18.85546875" bestFit="1" customWidth="1"/>
    <col min="13834" max="13834" width="5.28515625" customWidth="1"/>
    <col min="14081" max="14081" width="13.140625" customWidth="1"/>
    <col min="14082" max="14082" width="55.42578125" customWidth="1"/>
    <col min="14083" max="14084" width="13.7109375" customWidth="1"/>
    <col min="14085" max="14085" width="8.5703125" customWidth="1"/>
    <col min="14086" max="14086" width="10.85546875" customWidth="1"/>
    <col min="14087" max="14087" width="13.7109375" customWidth="1"/>
    <col min="14088" max="14088" width="1.140625" customWidth="1"/>
    <col min="14089" max="14089" width="18.85546875" bestFit="1" customWidth="1"/>
    <col min="14090" max="14090" width="5.28515625" customWidth="1"/>
    <col min="14337" max="14337" width="13.140625" customWidth="1"/>
    <col min="14338" max="14338" width="55.42578125" customWidth="1"/>
    <col min="14339" max="14340" width="13.7109375" customWidth="1"/>
    <col min="14341" max="14341" width="8.5703125" customWidth="1"/>
    <col min="14342" max="14342" width="10.85546875" customWidth="1"/>
    <col min="14343" max="14343" width="13.7109375" customWidth="1"/>
    <col min="14344" max="14344" width="1.140625" customWidth="1"/>
    <col min="14345" max="14345" width="18.85546875" bestFit="1" customWidth="1"/>
    <col min="14346" max="14346" width="5.28515625" customWidth="1"/>
    <col min="14593" max="14593" width="13.140625" customWidth="1"/>
    <col min="14594" max="14594" width="55.42578125" customWidth="1"/>
    <col min="14595" max="14596" width="13.7109375" customWidth="1"/>
    <col min="14597" max="14597" width="8.5703125" customWidth="1"/>
    <col min="14598" max="14598" width="10.85546875" customWidth="1"/>
    <col min="14599" max="14599" width="13.7109375" customWidth="1"/>
    <col min="14600" max="14600" width="1.140625" customWidth="1"/>
    <col min="14601" max="14601" width="18.85546875" bestFit="1" customWidth="1"/>
    <col min="14602" max="14602" width="5.28515625" customWidth="1"/>
    <col min="14849" max="14849" width="13.140625" customWidth="1"/>
    <col min="14850" max="14850" width="55.42578125" customWidth="1"/>
    <col min="14851" max="14852" width="13.7109375" customWidth="1"/>
    <col min="14853" max="14853" width="8.5703125" customWidth="1"/>
    <col min="14854" max="14854" width="10.85546875" customWidth="1"/>
    <col min="14855" max="14855" width="13.7109375" customWidth="1"/>
    <col min="14856" max="14856" width="1.140625" customWidth="1"/>
    <col min="14857" max="14857" width="18.85546875" bestFit="1" customWidth="1"/>
    <col min="14858" max="14858" width="5.28515625" customWidth="1"/>
    <col min="15105" max="15105" width="13.140625" customWidth="1"/>
    <col min="15106" max="15106" width="55.42578125" customWidth="1"/>
    <col min="15107" max="15108" width="13.7109375" customWidth="1"/>
    <col min="15109" max="15109" width="8.5703125" customWidth="1"/>
    <col min="15110" max="15110" width="10.85546875" customWidth="1"/>
    <col min="15111" max="15111" width="13.7109375" customWidth="1"/>
    <col min="15112" max="15112" width="1.140625" customWidth="1"/>
    <col min="15113" max="15113" width="18.85546875" bestFit="1" customWidth="1"/>
    <col min="15114" max="15114" width="5.28515625" customWidth="1"/>
    <col min="15361" max="15361" width="13.140625" customWidth="1"/>
    <col min="15362" max="15362" width="55.42578125" customWidth="1"/>
    <col min="15363" max="15364" width="13.7109375" customWidth="1"/>
    <col min="15365" max="15365" width="8.5703125" customWidth="1"/>
    <col min="15366" max="15366" width="10.85546875" customWidth="1"/>
    <col min="15367" max="15367" width="13.7109375" customWidth="1"/>
    <col min="15368" max="15368" width="1.140625" customWidth="1"/>
    <col min="15369" max="15369" width="18.85546875" bestFit="1" customWidth="1"/>
    <col min="15370" max="15370" width="5.28515625" customWidth="1"/>
    <col min="15617" max="15617" width="13.140625" customWidth="1"/>
    <col min="15618" max="15618" width="55.42578125" customWidth="1"/>
    <col min="15619" max="15620" width="13.7109375" customWidth="1"/>
    <col min="15621" max="15621" width="8.5703125" customWidth="1"/>
    <col min="15622" max="15622" width="10.85546875" customWidth="1"/>
    <col min="15623" max="15623" width="13.7109375" customWidth="1"/>
    <col min="15624" max="15624" width="1.140625" customWidth="1"/>
    <col min="15625" max="15625" width="18.85546875" bestFit="1" customWidth="1"/>
    <col min="15626" max="15626" width="5.28515625" customWidth="1"/>
    <col min="15873" max="15873" width="13.140625" customWidth="1"/>
    <col min="15874" max="15874" width="55.42578125" customWidth="1"/>
    <col min="15875" max="15876" width="13.7109375" customWidth="1"/>
    <col min="15877" max="15877" width="8.5703125" customWidth="1"/>
    <col min="15878" max="15878" width="10.85546875" customWidth="1"/>
    <col min="15879" max="15879" width="13.7109375" customWidth="1"/>
    <col min="15880" max="15880" width="1.140625" customWidth="1"/>
    <col min="15881" max="15881" width="18.85546875" bestFit="1" customWidth="1"/>
    <col min="15882" max="15882" width="5.28515625" customWidth="1"/>
    <col min="16129" max="16129" width="13.140625" customWidth="1"/>
    <col min="16130" max="16130" width="55.42578125" customWidth="1"/>
    <col min="16131" max="16132" width="13.7109375" customWidth="1"/>
    <col min="16133" max="16133" width="8.5703125" customWidth="1"/>
    <col min="16134" max="16134" width="10.85546875" customWidth="1"/>
    <col min="16135" max="16135" width="13.7109375" customWidth="1"/>
    <col min="16136" max="16136" width="1.140625" customWidth="1"/>
    <col min="16137" max="16137" width="18.85546875" bestFit="1" customWidth="1"/>
    <col min="16138" max="16138" width="5.28515625" customWidth="1"/>
  </cols>
  <sheetData>
    <row r="1" spans="1:10" x14ac:dyDescent="0.2">
      <c r="A1" s="80" t="s">
        <v>83</v>
      </c>
      <c r="B1" s="81"/>
      <c r="C1" s="81"/>
      <c r="D1" s="81"/>
      <c r="E1" s="81"/>
      <c r="F1" s="81"/>
      <c r="G1" s="81"/>
    </row>
    <row r="2" spans="1:10" x14ac:dyDescent="0.2">
      <c r="A2" s="4"/>
      <c r="B2" s="82"/>
    </row>
    <row r="3" spans="1:10" x14ac:dyDescent="0.2">
      <c r="A3" s="80" t="s">
        <v>84</v>
      </c>
      <c r="B3" s="81"/>
      <c r="C3" s="81"/>
      <c r="D3" s="81"/>
      <c r="E3" s="81"/>
      <c r="F3" s="81"/>
      <c r="G3" s="81"/>
    </row>
    <row r="4" spans="1:10" ht="3" customHeight="1" x14ac:dyDescent="0.2">
      <c r="A4" s="4"/>
    </row>
    <row r="5" spans="1:10" x14ac:dyDescent="0.2">
      <c r="A5" s="80" t="s">
        <v>381</v>
      </c>
      <c r="B5" s="81"/>
      <c r="C5" s="81"/>
      <c r="D5" s="81"/>
      <c r="E5" s="81"/>
      <c r="F5" s="81"/>
      <c r="G5" s="81"/>
    </row>
    <row r="6" spans="1:10" x14ac:dyDescent="0.2">
      <c r="A6" s="4"/>
      <c r="B6" s="1" t="s">
        <v>85</v>
      </c>
      <c r="I6" s="85" t="s">
        <v>382</v>
      </c>
    </row>
    <row r="7" spans="1:10" x14ac:dyDescent="0.2">
      <c r="A7" s="4"/>
      <c r="C7" s="85">
        <v>2025</v>
      </c>
      <c r="D7" s="85">
        <v>2025</v>
      </c>
      <c r="E7" s="189" t="s">
        <v>86</v>
      </c>
      <c r="F7" s="86">
        <v>2025</v>
      </c>
      <c r="G7" s="85">
        <v>2026</v>
      </c>
      <c r="I7" s="85" t="s">
        <v>383</v>
      </c>
    </row>
    <row r="8" spans="1:10" ht="26.25" thickBot="1" x14ac:dyDescent="0.25">
      <c r="A8" s="87" t="s">
        <v>87</v>
      </c>
      <c r="B8" s="87" t="s">
        <v>88</v>
      </c>
      <c r="C8" s="88" t="s">
        <v>54</v>
      </c>
      <c r="D8" s="88" t="s">
        <v>89</v>
      </c>
      <c r="E8" s="190"/>
      <c r="F8" s="89" t="s">
        <v>90</v>
      </c>
      <c r="G8" s="88" t="s">
        <v>54</v>
      </c>
      <c r="I8" s="90" t="s">
        <v>384</v>
      </c>
      <c r="J8" s="90" t="s">
        <v>91</v>
      </c>
    </row>
    <row r="9" spans="1:10" x14ac:dyDescent="0.2">
      <c r="A9" s="149" t="s">
        <v>57</v>
      </c>
      <c r="B9" s="11"/>
      <c r="C9" s="85"/>
      <c r="D9" s="85"/>
      <c r="E9" s="85"/>
      <c r="F9" s="85"/>
      <c r="G9" s="85"/>
      <c r="I9" s="85"/>
      <c r="J9" s="85"/>
    </row>
    <row r="10" spans="1:10" x14ac:dyDescent="0.2">
      <c r="A10" s="92" t="s">
        <v>385</v>
      </c>
      <c r="B10" s="92" t="s">
        <v>386</v>
      </c>
      <c r="C10" s="93">
        <f>VLOOKUP(A10,'[1]2013 WORKSHEET'!$A$1:$E$618,3,FALSE )</f>
        <v>2558</v>
      </c>
      <c r="D10" s="93">
        <f>VLOOKUP(A10,'[1]2012 Actuals'!$A$1:$L$1240,9,FALSE)</f>
        <v>1414.32</v>
      </c>
      <c r="E10" s="94">
        <f>+D10/C10</f>
        <v>0.55290070367474586</v>
      </c>
      <c r="F10" s="150">
        <f>+C10</f>
        <v>2558</v>
      </c>
      <c r="G10" s="93">
        <v>5573</v>
      </c>
      <c r="I10" s="117"/>
    </row>
    <row r="11" spans="1:10" x14ac:dyDescent="0.2">
      <c r="A11" s="151" t="s">
        <v>387</v>
      </c>
      <c r="B11" s="151" t="s">
        <v>388</v>
      </c>
      <c r="C11" s="93">
        <f>VLOOKUP(A11,'[1]2013 WORKSHEET'!$A$1:$E$618,3,FALSE )</f>
        <v>100</v>
      </c>
      <c r="D11" s="93">
        <f>VLOOKUP(A11,'[1]2012 Actuals'!$A$1:$L$1240,9,FALSE)</f>
        <v>28.87</v>
      </c>
      <c r="E11" s="94">
        <f>+D11/C11</f>
        <v>0.28870000000000001</v>
      </c>
      <c r="F11" s="150">
        <f>+D11</f>
        <v>28.87</v>
      </c>
      <c r="G11" s="93">
        <v>100</v>
      </c>
      <c r="I11" s="99"/>
    </row>
    <row r="12" spans="1:10" x14ac:dyDescent="0.2">
      <c r="A12" s="151" t="s">
        <v>389</v>
      </c>
      <c r="B12" s="151" t="s">
        <v>390</v>
      </c>
      <c r="C12" s="93">
        <f>VLOOKUP(A12,'[1]2013 WORKSHEET'!$A$1:$E$618,3,FALSE )</f>
        <v>1500</v>
      </c>
      <c r="D12" s="93">
        <f>VLOOKUP(A12,'[1]2012 Actuals'!$A$1:$L$1240,9,FALSE)</f>
        <v>377.37</v>
      </c>
      <c r="E12" s="94">
        <f>+D12/C12</f>
        <v>0.25158000000000003</v>
      </c>
      <c r="F12" s="150">
        <v>5000</v>
      </c>
      <c r="G12" s="93">
        <v>2000</v>
      </c>
      <c r="I12" s="38"/>
    </row>
    <row r="13" spans="1:10" x14ac:dyDescent="0.2">
      <c r="A13" s="151" t="s">
        <v>391</v>
      </c>
      <c r="B13" s="151" t="s">
        <v>392</v>
      </c>
      <c r="C13" s="93">
        <f>VLOOKUP(A13,'[1]2013 WORKSHEET'!$A$1:$E$618,3,FALSE )</f>
        <v>2499</v>
      </c>
      <c r="D13" s="93">
        <f>VLOOKUP(A13,'[1]2012 Actuals'!$A$1:$L$1240,9,FALSE)</f>
        <v>505</v>
      </c>
      <c r="E13" s="94">
        <f>+D13/C13</f>
        <v>0.20208083233293317</v>
      </c>
      <c r="F13" s="150">
        <f>+C13</f>
        <v>2499</v>
      </c>
      <c r="G13" s="95">
        <v>2549</v>
      </c>
      <c r="I13" s="38" t="s">
        <v>393</v>
      </c>
    </row>
    <row r="14" spans="1:10" x14ac:dyDescent="0.2">
      <c r="A14" s="151" t="s">
        <v>394</v>
      </c>
      <c r="B14" s="151" t="s">
        <v>395</v>
      </c>
      <c r="C14" s="93">
        <f>VLOOKUP(A14,'[1]2013 WORKSHEET'!$A$1:$E$618,3,FALSE )</f>
        <v>9654</v>
      </c>
      <c r="D14" s="93">
        <f>VLOOKUP(A14,'[1]2012 Actuals'!$A$1:$L$1240,9,FALSE)</f>
        <v>9361.4500000000007</v>
      </c>
      <c r="E14" s="94">
        <f>+D14/C14</f>
        <v>0.96969649886057596</v>
      </c>
      <c r="F14" s="150"/>
      <c r="G14" s="95">
        <f>+D14*1.02</f>
        <v>9548.6790000000001</v>
      </c>
      <c r="I14" s="38" t="s">
        <v>396</v>
      </c>
    </row>
    <row r="15" spans="1:10" ht="13.5" thickBot="1" x14ac:dyDescent="0.25">
      <c r="B15" s="120" t="s">
        <v>397</v>
      </c>
      <c r="C15" s="121">
        <f>SUBTOTAL(109,C10:C14)</f>
        <v>16311</v>
      </c>
      <c r="D15" s="121">
        <f>SUBTOTAL(109,D10:D14)</f>
        <v>11687.01</v>
      </c>
      <c r="E15" s="121"/>
      <c r="F15" s="121">
        <f>SUM(F10:F14)</f>
        <v>10085.869999999999</v>
      </c>
      <c r="G15" s="121">
        <f>SUBTOTAL(109,G10:G14)</f>
        <v>19770.679</v>
      </c>
      <c r="I15" s="152"/>
    </row>
    <row r="16" spans="1:10" ht="14.25" thickTop="1" thickBot="1" x14ac:dyDescent="0.25">
      <c r="B16" s="120" t="s">
        <v>398</v>
      </c>
      <c r="C16" s="122">
        <f>SUM(C25)</f>
        <v>16311</v>
      </c>
      <c r="D16" s="122">
        <f>SUM(D25)</f>
        <v>8867.42</v>
      </c>
      <c r="E16" s="122"/>
      <c r="F16" s="122">
        <f>+F25</f>
        <v>12709.93</v>
      </c>
      <c r="G16" s="122">
        <f>SUM(G25)</f>
        <v>19770.9378</v>
      </c>
    </row>
    <row r="17" spans="1:10" ht="14.25" thickTop="1" thickBot="1" x14ac:dyDescent="0.25">
      <c r="B17" s="120" t="s">
        <v>206</v>
      </c>
      <c r="C17" s="122">
        <f>C16-C15</f>
        <v>0</v>
      </c>
      <c r="D17" s="122">
        <f>D16-D15</f>
        <v>-2819.59</v>
      </c>
      <c r="E17" s="122"/>
      <c r="F17" s="122">
        <f>+F16-F15</f>
        <v>2624.0600000000013</v>
      </c>
      <c r="G17" s="121">
        <f>SUM(G16-G15)</f>
        <v>0.25879999999961001</v>
      </c>
    </row>
    <row r="18" spans="1:10" ht="13.5" thickTop="1" x14ac:dyDescent="0.2">
      <c r="A18" s="4"/>
      <c r="B18" s="5"/>
      <c r="C18" s="5"/>
      <c r="D18" s="5"/>
      <c r="E18" s="5"/>
      <c r="F18" s="5"/>
      <c r="G18" s="5"/>
      <c r="J18" s="1"/>
    </row>
    <row r="19" spans="1:10" x14ac:dyDescent="0.2">
      <c r="A19" s="4" t="s">
        <v>208</v>
      </c>
      <c r="B19" s="5"/>
      <c r="C19" s="5"/>
      <c r="D19" s="5"/>
      <c r="E19" s="5"/>
      <c r="F19" s="5"/>
      <c r="G19" s="5"/>
      <c r="I19" s="38"/>
      <c r="J19" s="106"/>
    </row>
    <row r="20" spans="1:10" x14ac:dyDescent="0.2">
      <c r="A20" s="151" t="s">
        <v>399</v>
      </c>
      <c r="B20" s="151" t="s">
        <v>400</v>
      </c>
      <c r="C20" s="93">
        <f>VLOOKUP(A20,'[1]2013 WORKSHEET'!$A$1:$E$618,3,FALSE )</f>
        <v>1500</v>
      </c>
      <c r="D20" s="95">
        <f>VLOOKUP(A20,'[1]2012 Actuals'!$A$1:$L$1240,9,FALSE)</f>
        <v>32.54</v>
      </c>
      <c r="E20" s="94">
        <f>+D20/C20</f>
        <v>2.1693333333333332E-2</v>
      </c>
      <c r="F20" s="153">
        <f>+D20</f>
        <v>32.54</v>
      </c>
      <c r="G20" s="93">
        <v>1500</v>
      </c>
      <c r="I20" s="38"/>
    </row>
    <row r="21" spans="1:10" x14ac:dyDescent="0.2">
      <c r="A21" s="151" t="s">
        <v>401</v>
      </c>
      <c r="B21" s="151" t="s">
        <v>402</v>
      </c>
      <c r="C21" s="93">
        <f>VLOOKUP(A21,'[1]2013 WORKSHEET'!$A$1:$E$618,3,FALSE )</f>
        <v>4311</v>
      </c>
      <c r="D21" s="93">
        <f>VLOOKUP(A21,'[1]2012 Actuals'!$A$1:$L$1240,9,FALSE)</f>
        <v>4195.87</v>
      </c>
      <c r="E21" s="94">
        <f>+D21/C21</f>
        <v>0.97329389932730226</v>
      </c>
      <c r="F21" s="153">
        <v>4677.3900000000003</v>
      </c>
      <c r="G21" s="93">
        <f>+F21*1.02</f>
        <v>4770.9378000000006</v>
      </c>
      <c r="I21" s="38" t="s">
        <v>403</v>
      </c>
    </row>
    <row r="22" spans="1:10" x14ac:dyDescent="0.2">
      <c r="A22" s="154" t="s">
        <v>404</v>
      </c>
      <c r="B22" s="154" t="s">
        <v>405</v>
      </c>
      <c r="C22" s="93">
        <f>VLOOKUP(A22,'[1]2013 WORKSHEET'!$A$1:$E$618,3,FALSE )</f>
        <v>2000</v>
      </c>
      <c r="D22" s="93">
        <f>VLOOKUP(A22,'[1]2012 Actuals'!$A$1:$L$1240,9,FALSE)</f>
        <v>0</v>
      </c>
      <c r="E22" s="94">
        <f>+D22/C22</f>
        <v>0</v>
      </c>
      <c r="F22" s="150">
        <v>1000</v>
      </c>
      <c r="G22" s="95">
        <v>2000</v>
      </c>
      <c r="I22" s="38"/>
      <c r="J22" s="6"/>
    </row>
    <row r="23" spans="1:10" x14ac:dyDescent="0.2">
      <c r="A23" s="151" t="s">
        <v>406</v>
      </c>
      <c r="B23" s="151" t="s">
        <v>407</v>
      </c>
      <c r="C23" s="93">
        <f>VLOOKUP(A23,'[1]2013 WORKSHEET'!$A$1:$E$618,3,FALSE )</f>
        <v>8500</v>
      </c>
      <c r="D23" s="93">
        <f>VLOOKUP(A23,'[1]2012 Actuals'!$A$1:$L$1240,9,FALSE)</f>
        <v>4639.01</v>
      </c>
      <c r="E23" s="94">
        <f>+D23/C23</f>
        <v>0.54576588235294121</v>
      </c>
      <c r="F23" s="150">
        <v>7000</v>
      </c>
      <c r="G23" s="93">
        <v>8500</v>
      </c>
      <c r="I23" s="6" t="s">
        <v>408</v>
      </c>
    </row>
    <row r="24" spans="1:10" x14ac:dyDescent="0.2">
      <c r="A24" s="151"/>
      <c r="B24" s="151" t="s">
        <v>409</v>
      </c>
      <c r="C24" s="93"/>
      <c r="D24" s="93">
        <v>0</v>
      </c>
      <c r="E24" s="94"/>
      <c r="F24" s="150">
        <v>0</v>
      </c>
      <c r="G24" s="93">
        <v>3000</v>
      </c>
      <c r="I24" s="155"/>
    </row>
    <row r="25" spans="1:10" ht="13.5" thickBot="1" x14ac:dyDescent="0.25">
      <c r="A25" s="1"/>
      <c r="B25" s="156" t="s">
        <v>410</v>
      </c>
      <c r="C25" s="147">
        <f>SUBTOTAL(109,C20:C24)</f>
        <v>16311</v>
      </c>
      <c r="D25" s="147">
        <f>SUBTOTAL(109,D20:D24)</f>
        <v>8867.42</v>
      </c>
      <c r="E25" s="147"/>
      <c r="F25" s="147">
        <f>SUM(F20:F24)</f>
        <v>12709.93</v>
      </c>
      <c r="G25" s="147">
        <f>SUBTOTAL(109,G20:G24)</f>
        <v>19770.9378</v>
      </c>
    </row>
    <row r="26" spans="1:10" ht="13.5" thickTop="1" x14ac:dyDescent="0.2">
      <c r="I26" s="6"/>
    </row>
    <row r="27" spans="1:10" x14ac:dyDescent="0.2">
      <c r="B27" s="154"/>
      <c r="C27" s="6"/>
      <c r="F27" s="157"/>
      <c r="I27" s="6"/>
    </row>
    <row r="28" spans="1:10" x14ac:dyDescent="0.2">
      <c r="D28" s="6"/>
    </row>
    <row r="29" spans="1:10" x14ac:dyDescent="0.2">
      <c r="C29" s="6"/>
    </row>
    <row r="30" spans="1:10" x14ac:dyDescent="0.2">
      <c r="C30" s="6"/>
    </row>
    <row r="33" spans="1:1" x14ac:dyDescent="0.2">
      <c r="A33" s="158"/>
    </row>
  </sheetData>
  <mergeCells count="1">
    <mergeCell ref="E7:E8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4F63-D30E-43A1-9EFA-319329590F84}">
  <sheetPr>
    <tabColor theme="2" tint="-0.499984740745262"/>
  </sheetPr>
  <dimension ref="A1:M52"/>
  <sheetViews>
    <sheetView zoomScale="130" zoomScaleNormal="130" workbookViewId="0">
      <pane ySplit="8" topLeftCell="A9" activePane="bottomLeft" state="frozen"/>
      <selection pane="bottomLeft" activeCell="G46" sqref="G46"/>
    </sheetView>
  </sheetViews>
  <sheetFormatPr defaultRowHeight="12.75" x14ac:dyDescent="0.2"/>
  <cols>
    <col min="1" max="1" width="16" customWidth="1"/>
    <col min="2" max="2" width="46.7109375" customWidth="1"/>
    <col min="3" max="4" width="13.7109375" customWidth="1"/>
    <col min="5" max="5" width="7.42578125" customWidth="1"/>
    <col min="6" max="7" width="13.7109375" customWidth="1"/>
    <col min="8" max="8" width="1.140625" customWidth="1"/>
    <col min="9" max="9" width="30" customWidth="1"/>
    <col min="10" max="10" width="9.28515625" customWidth="1"/>
    <col min="11" max="11" width="13.42578125" bestFit="1" customWidth="1"/>
    <col min="12" max="12" width="10.5703125" bestFit="1" customWidth="1"/>
    <col min="13" max="13" width="10.28515625" bestFit="1" customWidth="1"/>
    <col min="257" max="257" width="16" customWidth="1"/>
    <col min="258" max="258" width="46.7109375" customWidth="1"/>
    <col min="259" max="260" width="13.7109375" customWidth="1"/>
    <col min="261" max="261" width="7.42578125" customWidth="1"/>
    <col min="262" max="263" width="13.7109375" customWidth="1"/>
    <col min="264" max="264" width="1.140625" customWidth="1"/>
    <col min="265" max="265" width="30" customWidth="1"/>
    <col min="266" max="266" width="9.28515625" customWidth="1"/>
    <col min="267" max="267" width="13.42578125" bestFit="1" customWidth="1"/>
    <col min="268" max="268" width="10.5703125" bestFit="1" customWidth="1"/>
    <col min="269" max="269" width="10.28515625" bestFit="1" customWidth="1"/>
    <col min="513" max="513" width="16" customWidth="1"/>
    <col min="514" max="514" width="46.7109375" customWidth="1"/>
    <col min="515" max="516" width="13.7109375" customWidth="1"/>
    <col min="517" max="517" width="7.42578125" customWidth="1"/>
    <col min="518" max="519" width="13.7109375" customWidth="1"/>
    <col min="520" max="520" width="1.140625" customWidth="1"/>
    <col min="521" max="521" width="30" customWidth="1"/>
    <col min="522" max="522" width="9.28515625" customWidth="1"/>
    <col min="523" max="523" width="13.42578125" bestFit="1" customWidth="1"/>
    <col min="524" max="524" width="10.5703125" bestFit="1" customWidth="1"/>
    <col min="525" max="525" width="10.28515625" bestFit="1" customWidth="1"/>
    <col min="769" max="769" width="16" customWidth="1"/>
    <col min="770" max="770" width="46.7109375" customWidth="1"/>
    <col min="771" max="772" width="13.7109375" customWidth="1"/>
    <col min="773" max="773" width="7.42578125" customWidth="1"/>
    <col min="774" max="775" width="13.7109375" customWidth="1"/>
    <col min="776" max="776" width="1.140625" customWidth="1"/>
    <col min="777" max="777" width="30" customWidth="1"/>
    <col min="778" max="778" width="9.28515625" customWidth="1"/>
    <col min="779" max="779" width="13.42578125" bestFit="1" customWidth="1"/>
    <col min="780" max="780" width="10.5703125" bestFit="1" customWidth="1"/>
    <col min="781" max="781" width="10.28515625" bestFit="1" customWidth="1"/>
    <col min="1025" max="1025" width="16" customWidth="1"/>
    <col min="1026" max="1026" width="46.7109375" customWidth="1"/>
    <col min="1027" max="1028" width="13.7109375" customWidth="1"/>
    <col min="1029" max="1029" width="7.42578125" customWidth="1"/>
    <col min="1030" max="1031" width="13.7109375" customWidth="1"/>
    <col min="1032" max="1032" width="1.140625" customWidth="1"/>
    <col min="1033" max="1033" width="30" customWidth="1"/>
    <col min="1034" max="1034" width="9.28515625" customWidth="1"/>
    <col min="1035" max="1035" width="13.42578125" bestFit="1" customWidth="1"/>
    <col min="1036" max="1036" width="10.5703125" bestFit="1" customWidth="1"/>
    <col min="1037" max="1037" width="10.28515625" bestFit="1" customWidth="1"/>
    <col min="1281" max="1281" width="16" customWidth="1"/>
    <col min="1282" max="1282" width="46.7109375" customWidth="1"/>
    <col min="1283" max="1284" width="13.7109375" customWidth="1"/>
    <col min="1285" max="1285" width="7.42578125" customWidth="1"/>
    <col min="1286" max="1287" width="13.7109375" customWidth="1"/>
    <col min="1288" max="1288" width="1.140625" customWidth="1"/>
    <col min="1289" max="1289" width="30" customWidth="1"/>
    <col min="1290" max="1290" width="9.28515625" customWidth="1"/>
    <col min="1291" max="1291" width="13.42578125" bestFit="1" customWidth="1"/>
    <col min="1292" max="1292" width="10.5703125" bestFit="1" customWidth="1"/>
    <col min="1293" max="1293" width="10.28515625" bestFit="1" customWidth="1"/>
    <col min="1537" max="1537" width="16" customWidth="1"/>
    <col min="1538" max="1538" width="46.7109375" customWidth="1"/>
    <col min="1539" max="1540" width="13.7109375" customWidth="1"/>
    <col min="1541" max="1541" width="7.42578125" customWidth="1"/>
    <col min="1542" max="1543" width="13.7109375" customWidth="1"/>
    <col min="1544" max="1544" width="1.140625" customWidth="1"/>
    <col min="1545" max="1545" width="30" customWidth="1"/>
    <col min="1546" max="1546" width="9.28515625" customWidth="1"/>
    <col min="1547" max="1547" width="13.42578125" bestFit="1" customWidth="1"/>
    <col min="1548" max="1548" width="10.5703125" bestFit="1" customWidth="1"/>
    <col min="1549" max="1549" width="10.28515625" bestFit="1" customWidth="1"/>
    <col min="1793" max="1793" width="16" customWidth="1"/>
    <col min="1794" max="1794" width="46.7109375" customWidth="1"/>
    <col min="1795" max="1796" width="13.7109375" customWidth="1"/>
    <col min="1797" max="1797" width="7.42578125" customWidth="1"/>
    <col min="1798" max="1799" width="13.7109375" customWidth="1"/>
    <col min="1800" max="1800" width="1.140625" customWidth="1"/>
    <col min="1801" max="1801" width="30" customWidth="1"/>
    <col min="1802" max="1802" width="9.28515625" customWidth="1"/>
    <col min="1803" max="1803" width="13.42578125" bestFit="1" customWidth="1"/>
    <col min="1804" max="1804" width="10.5703125" bestFit="1" customWidth="1"/>
    <col min="1805" max="1805" width="10.28515625" bestFit="1" customWidth="1"/>
    <col min="2049" max="2049" width="16" customWidth="1"/>
    <col min="2050" max="2050" width="46.7109375" customWidth="1"/>
    <col min="2051" max="2052" width="13.7109375" customWidth="1"/>
    <col min="2053" max="2053" width="7.42578125" customWidth="1"/>
    <col min="2054" max="2055" width="13.7109375" customWidth="1"/>
    <col min="2056" max="2056" width="1.140625" customWidth="1"/>
    <col min="2057" max="2057" width="30" customWidth="1"/>
    <col min="2058" max="2058" width="9.28515625" customWidth="1"/>
    <col min="2059" max="2059" width="13.42578125" bestFit="1" customWidth="1"/>
    <col min="2060" max="2060" width="10.5703125" bestFit="1" customWidth="1"/>
    <col min="2061" max="2061" width="10.28515625" bestFit="1" customWidth="1"/>
    <col min="2305" max="2305" width="16" customWidth="1"/>
    <col min="2306" max="2306" width="46.7109375" customWidth="1"/>
    <col min="2307" max="2308" width="13.7109375" customWidth="1"/>
    <col min="2309" max="2309" width="7.42578125" customWidth="1"/>
    <col min="2310" max="2311" width="13.7109375" customWidth="1"/>
    <col min="2312" max="2312" width="1.140625" customWidth="1"/>
    <col min="2313" max="2313" width="30" customWidth="1"/>
    <col min="2314" max="2314" width="9.28515625" customWidth="1"/>
    <col min="2315" max="2315" width="13.42578125" bestFit="1" customWidth="1"/>
    <col min="2316" max="2316" width="10.5703125" bestFit="1" customWidth="1"/>
    <col min="2317" max="2317" width="10.28515625" bestFit="1" customWidth="1"/>
    <col min="2561" max="2561" width="16" customWidth="1"/>
    <col min="2562" max="2562" width="46.7109375" customWidth="1"/>
    <col min="2563" max="2564" width="13.7109375" customWidth="1"/>
    <col min="2565" max="2565" width="7.42578125" customWidth="1"/>
    <col min="2566" max="2567" width="13.7109375" customWidth="1"/>
    <col min="2568" max="2568" width="1.140625" customWidth="1"/>
    <col min="2569" max="2569" width="30" customWidth="1"/>
    <col min="2570" max="2570" width="9.28515625" customWidth="1"/>
    <col min="2571" max="2571" width="13.42578125" bestFit="1" customWidth="1"/>
    <col min="2572" max="2572" width="10.5703125" bestFit="1" customWidth="1"/>
    <col min="2573" max="2573" width="10.28515625" bestFit="1" customWidth="1"/>
    <col min="2817" max="2817" width="16" customWidth="1"/>
    <col min="2818" max="2818" width="46.7109375" customWidth="1"/>
    <col min="2819" max="2820" width="13.7109375" customWidth="1"/>
    <col min="2821" max="2821" width="7.42578125" customWidth="1"/>
    <col min="2822" max="2823" width="13.7109375" customWidth="1"/>
    <col min="2824" max="2824" width="1.140625" customWidth="1"/>
    <col min="2825" max="2825" width="30" customWidth="1"/>
    <col min="2826" max="2826" width="9.28515625" customWidth="1"/>
    <col min="2827" max="2827" width="13.42578125" bestFit="1" customWidth="1"/>
    <col min="2828" max="2828" width="10.5703125" bestFit="1" customWidth="1"/>
    <col min="2829" max="2829" width="10.28515625" bestFit="1" customWidth="1"/>
    <col min="3073" max="3073" width="16" customWidth="1"/>
    <col min="3074" max="3074" width="46.7109375" customWidth="1"/>
    <col min="3075" max="3076" width="13.7109375" customWidth="1"/>
    <col min="3077" max="3077" width="7.42578125" customWidth="1"/>
    <col min="3078" max="3079" width="13.7109375" customWidth="1"/>
    <col min="3080" max="3080" width="1.140625" customWidth="1"/>
    <col min="3081" max="3081" width="30" customWidth="1"/>
    <col min="3082" max="3082" width="9.28515625" customWidth="1"/>
    <col min="3083" max="3083" width="13.42578125" bestFit="1" customWidth="1"/>
    <col min="3084" max="3084" width="10.5703125" bestFit="1" customWidth="1"/>
    <col min="3085" max="3085" width="10.28515625" bestFit="1" customWidth="1"/>
    <col min="3329" max="3329" width="16" customWidth="1"/>
    <col min="3330" max="3330" width="46.7109375" customWidth="1"/>
    <col min="3331" max="3332" width="13.7109375" customWidth="1"/>
    <col min="3333" max="3333" width="7.42578125" customWidth="1"/>
    <col min="3334" max="3335" width="13.7109375" customWidth="1"/>
    <col min="3336" max="3336" width="1.140625" customWidth="1"/>
    <col min="3337" max="3337" width="30" customWidth="1"/>
    <col min="3338" max="3338" width="9.28515625" customWidth="1"/>
    <col min="3339" max="3339" width="13.42578125" bestFit="1" customWidth="1"/>
    <col min="3340" max="3340" width="10.5703125" bestFit="1" customWidth="1"/>
    <col min="3341" max="3341" width="10.28515625" bestFit="1" customWidth="1"/>
    <col min="3585" max="3585" width="16" customWidth="1"/>
    <col min="3586" max="3586" width="46.7109375" customWidth="1"/>
    <col min="3587" max="3588" width="13.7109375" customWidth="1"/>
    <col min="3589" max="3589" width="7.42578125" customWidth="1"/>
    <col min="3590" max="3591" width="13.7109375" customWidth="1"/>
    <col min="3592" max="3592" width="1.140625" customWidth="1"/>
    <col min="3593" max="3593" width="30" customWidth="1"/>
    <col min="3594" max="3594" width="9.28515625" customWidth="1"/>
    <col min="3595" max="3595" width="13.42578125" bestFit="1" customWidth="1"/>
    <col min="3596" max="3596" width="10.5703125" bestFit="1" customWidth="1"/>
    <col min="3597" max="3597" width="10.28515625" bestFit="1" customWidth="1"/>
    <col min="3841" max="3841" width="16" customWidth="1"/>
    <col min="3842" max="3842" width="46.7109375" customWidth="1"/>
    <col min="3843" max="3844" width="13.7109375" customWidth="1"/>
    <col min="3845" max="3845" width="7.42578125" customWidth="1"/>
    <col min="3846" max="3847" width="13.7109375" customWidth="1"/>
    <col min="3848" max="3848" width="1.140625" customWidth="1"/>
    <col min="3849" max="3849" width="30" customWidth="1"/>
    <col min="3850" max="3850" width="9.28515625" customWidth="1"/>
    <col min="3851" max="3851" width="13.42578125" bestFit="1" customWidth="1"/>
    <col min="3852" max="3852" width="10.5703125" bestFit="1" customWidth="1"/>
    <col min="3853" max="3853" width="10.28515625" bestFit="1" customWidth="1"/>
    <col min="4097" max="4097" width="16" customWidth="1"/>
    <col min="4098" max="4098" width="46.7109375" customWidth="1"/>
    <col min="4099" max="4100" width="13.7109375" customWidth="1"/>
    <col min="4101" max="4101" width="7.42578125" customWidth="1"/>
    <col min="4102" max="4103" width="13.7109375" customWidth="1"/>
    <col min="4104" max="4104" width="1.140625" customWidth="1"/>
    <col min="4105" max="4105" width="30" customWidth="1"/>
    <col min="4106" max="4106" width="9.28515625" customWidth="1"/>
    <col min="4107" max="4107" width="13.42578125" bestFit="1" customWidth="1"/>
    <col min="4108" max="4108" width="10.5703125" bestFit="1" customWidth="1"/>
    <col min="4109" max="4109" width="10.28515625" bestFit="1" customWidth="1"/>
    <col min="4353" max="4353" width="16" customWidth="1"/>
    <col min="4354" max="4354" width="46.7109375" customWidth="1"/>
    <col min="4355" max="4356" width="13.7109375" customWidth="1"/>
    <col min="4357" max="4357" width="7.42578125" customWidth="1"/>
    <col min="4358" max="4359" width="13.7109375" customWidth="1"/>
    <col min="4360" max="4360" width="1.140625" customWidth="1"/>
    <col min="4361" max="4361" width="30" customWidth="1"/>
    <col min="4362" max="4362" width="9.28515625" customWidth="1"/>
    <col min="4363" max="4363" width="13.42578125" bestFit="1" customWidth="1"/>
    <col min="4364" max="4364" width="10.5703125" bestFit="1" customWidth="1"/>
    <col min="4365" max="4365" width="10.28515625" bestFit="1" customWidth="1"/>
    <col min="4609" max="4609" width="16" customWidth="1"/>
    <col min="4610" max="4610" width="46.7109375" customWidth="1"/>
    <col min="4611" max="4612" width="13.7109375" customWidth="1"/>
    <col min="4613" max="4613" width="7.42578125" customWidth="1"/>
    <col min="4614" max="4615" width="13.7109375" customWidth="1"/>
    <col min="4616" max="4616" width="1.140625" customWidth="1"/>
    <col min="4617" max="4617" width="30" customWidth="1"/>
    <col min="4618" max="4618" width="9.28515625" customWidth="1"/>
    <col min="4619" max="4619" width="13.42578125" bestFit="1" customWidth="1"/>
    <col min="4620" max="4620" width="10.5703125" bestFit="1" customWidth="1"/>
    <col min="4621" max="4621" width="10.28515625" bestFit="1" customWidth="1"/>
    <col min="4865" max="4865" width="16" customWidth="1"/>
    <col min="4866" max="4866" width="46.7109375" customWidth="1"/>
    <col min="4867" max="4868" width="13.7109375" customWidth="1"/>
    <col min="4869" max="4869" width="7.42578125" customWidth="1"/>
    <col min="4870" max="4871" width="13.7109375" customWidth="1"/>
    <col min="4872" max="4872" width="1.140625" customWidth="1"/>
    <col min="4873" max="4873" width="30" customWidth="1"/>
    <col min="4874" max="4874" width="9.28515625" customWidth="1"/>
    <col min="4875" max="4875" width="13.42578125" bestFit="1" customWidth="1"/>
    <col min="4876" max="4876" width="10.5703125" bestFit="1" customWidth="1"/>
    <col min="4877" max="4877" width="10.28515625" bestFit="1" customWidth="1"/>
    <col min="5121" max="5121" width="16" customWidth="1"/>
    <col min="5122" max="5122" width="46.7109375" customWidth="1"/>
    <col min="5123" max="5124" width="13.7109375" customWidth="1"/>
    <col min="5125" max="5125" width="7.42578125" customWidth="1"/>
    <col min="5126" max="5127" width="13.7109375" customWidth="1"/>
    <col min="5128" max="5128" width="1.140625" customWidth="1"/>
    <col min="5129" max="5129" width="30" customWidth="1"/>
    <col min="5130" max="5130" width="9.28515625" customWidth="1"/>
    <col min="5131" max="5131" width="13.42578125" bestFit="1" customWidth="1"/>
    <col min="5132" max="5132" width="10.5703125" bestFit="1" customWidth="1"/>
    <col min="5133" max="5133" width="10.28515625" bestFit="1" customWidth="1"/>
    <col min="5377" max="5377" width="16" customWidth="1"/>
    <col min="5378" max="5378" width="46.7109375" customWidth="1"/>
    <col min="5379" max="5380" width="13.7109375" customWidth="1"/>
    <col min="5381" max="5381" width="7.42578125" customWidth="1"/>
    <col min="5382" max="5383" width="13.7109375" customWidth="1"/>
    <col min="5384" max="5384" width="1.140625" customWidth="1"/>
    <col min="5385" max="5385" width="30" customWidth="1"/>
    <col min="5386" max="5386" width="9.28515625" customWidth="1"/>
    <col min="5387" max="5387" width="13.42578125" bestFit="1" customWidth="1"/>
    <col min="5388" max="5388" width="10.5703125" bestFit="1" customWidth="1"/>
    <col min="5389" max="5389" width="10.28515625" bestFit="1" customWidth="1"/>
    <col min="5633" max="5633" width="16" customWidth="1"/>
    <col min="5634" max="5634" width="46.7109375" customWidth="1"/>
    <col min="5635" max="5636" width="13.7109375" customWidth="1"/>
    <col min="5637" max="5637" width="7.42578125" customWidth="1"/>
    <col min="5638" max="5639" width="13.7109375" customWidth="1"/>
    <col min="5640" max="5640" width="1.140625" customWidth="1"/>
    <col min="5641" max="5641" width="30" customWidth="1"/>
    <col min="5642" max="5642" width="9.28515625" customWidth="1"/>
    <col min="5643" max="5643" width="13.42578125" bestFit="1" customWidth="1"/>
    <col min="5644" max="5644" width="10.5703125" bestFit="1" customWidth="1"/>
    <col min="5645" max="5645" width="10.28515625" bestFit="1" customWidth="1"/>
    <col min="5889" max="5889" width="16" customWidth="1"/>
    <col min="5890" max="5890" width="46.7109375" customWidth="1"/>
    <col min="5891" max="5892" width="13.7109375" customWidth="1"/>
    <col min="5893" max="5893" width="7.42578125" customWidth="1"/>
    <col min="5894" max="5895" width="13.7109375" customWidth="1"/>
    <col min="5896" max="5896" width="1.140625" customWidth="1"/>
    <col min="5897" max="5897" width="30" customWidth="1"/>
    <col min="5898" max="5898" width="9.28515625" customWidth="1"/>
    <col min="5899" max="5899" width="13.42578125" bestFit="1" customWidth="1"/>
    <col min="5900" max="5900" width="10.5703125" bestFit="1" customWidth="1"/>
    <col min="5901" max="5901" width="10.28515625" bestFit="1" customWidth="1"/>
    <col min="6145" max="6145" width="16" customWidth="1"/>
    <col min="6146" max="6146" width="46.7109375" customWidth="1"/>
    <col min="6147" max="6148" width="13.7109375" customWidth="1"/>
    <col min="6149" max="6149" width="7.42578125" customWidth="1"/>
    <col min="6150" max="6151" width="13.7109375" customWidth="1"/>
    <col min="6152" max="6152" width="1.140625" customWidth="1"/>
    <col min="6153" max="6153" width="30" customWidth="1"/>
    <col min="6154" max="6154" width="9.28515625" customWidth="1"/>
    <col min="6155" max="6155" width="13.42578125" bestFit="1" customWidth="1"/>
    <col min="6156" max="6156" width="10.5703125" bestFit="1" customWidth="1"/>
    <col min="6157" max="6157" width="10.28515625" bestFit="1" customWidth="1"/>
    <col min="6401" max="6401" width="16" customWidth="1"/>
    <col min="6402" max="6402" width="46.7109375" customWidth="1"/>
    <col min="6403" max="6404" width="13.7109375" customWidth="1"/>
    <col min="6405" max="6405" width="7.42578125" customWidth="1"/>
    <col min="6406" max="6407" width="13.7109375" customWidth="1"/>
    <col min="6408" max="6408" width="1.140625" customWidth="1"/>
    <col min="6409" max="6409" width="30" customWidth="1"/>
    <col min="6410" max="6410" width="9.28515625" customWidth="1"/>
    <col min="6411" max="6411" width="13.42578125" bestFit="1" customWidth="1"/>
    <col min="6412" max="6412" width="10.5703125" bestFit="1" customWidth="1"/>
    <col min="6413" max="6413" width="10.28515625" bestFit="1" customWidth="1"/>
    <col min="6657" max="6657" width="16" customWidth="1"/>
    <col min="6658" max="6658" width="46.7109375" customWidth="1"/>
    <col min="6659" max="6660" width="13.7109375" customWidth="1"/>
    <col min="6661" max="6661" width="7.42578125" customWidth="1"/>
    <col min="6662" max="6663" width="13.7109375" customWidth="1"/>
    <col min="6664" max="6664" width="1.140625" customWidth="1"/>
    <col min="6665" max="6665" width="30" customWidth="1"/>
    <col min="6666" max="6666" width="9.28515625" customWidth="1"/>
    <col min="6667" max="6667" width="13.42578125" bestFit="1" customWidth="1"/>
    <col min="6668" max="6668" width="10.5703125" bestFit="1" customWidth="1"/>
    <col min="6669" max="6669" width="10.28515625" bestFit="1" customWidth="1"/>
    <col min="6913" max="6913" width="16" customWidth="1"/>
    <col min="6914" max="6914" width="46.7109375" customWidth="1"/>
    <col min="6915" max="6916" width="13.7109375" customWidth="1"/>
    <col min="6917" max="6917" width="7.42578125" customWidth="1"/>
    <col min="6918" max="6919" width="13.7109375" customWidth="1"/>
    <col min="6920" max="6920" width="1.140625" customWidth="1"/>
    <col min="6921" max="6921" width="30" customWidth="1"/>
    <col min="6922" max="6922" width="9.28515625" customWidth="1"/>
    <col min="6923" max="6923" width="13.42578125" bestFit="1" customWidth="1"/>
    <col min="6924" max="6924" width="10.5703125" bestFit="1" customWidth="1"/>
    <col min="6925" max="6925" width="10.28515625" bestFit="1" customWidth="1"/>
    <col min="7169" max="7169" width="16" customWidth="1"/>
    <col min="7170" max="7170" width="46.7109375" customWidth="1"/>
    <col min="7171" max="7172" width="13.7109375" customWidth="1"/>
    <col min="7173" max="7173" width="7.42578125" customWidth="1"/>
    <col min="7174" max="7175" width="13.7109375" customWidth="1"/>
    <col min="7176" max="7176" width="1.140625" customWidth="1"/>
    <col min="7177" max="7177" width="30" customWidth="1"/>
    <col min="7178" max="7178" width="9.28515625" customWidth="1"/>
    <col min="7179" max="7179" width="13.42578125" bestFit="1" customWidth="1"/>
    <col min="7180" max="7180" width="10.5703125" bestFit="1" customWidth="1"/>
    <col min="7181" max="7181" width="10.28515625" bestFit="1" customWidth="1"/>
    <col min="7425" max="7425" width="16" customWidth="1"/>
    <col min="7426" max="7426" width="46.7109375" customWidth="1"/>
    <col min="7427" max="7428" width="13.7109375" customWidth="1"/>
    <col min="7429" max="7429" width="7.42578125" customWidth="1"/>
    <col min="7430" max="7431" width="13.7109375" customWidth="1"/>
    <col min="7432" max="7432" width="1.140625" customWidth="1"/>
    <col min="7433" max="7433" width="30" customWidth="1"/>
    <col min="7434" max="7434" width="9.28515625" customWidth="1"/>
    <col min="7435" max="7435" width="13.42578125" bestFit="1" customWidth="1"/>
    <col min="7436" max="7436" width="10.5703125" bestFit="1" customWidth="1"/>
    <col min="7437" max="7437" width="10.28515625" bestFit="1" customWidth="1"/>
    <col min="7681" max="7681" width="16" customWidth="1"/>
    <col min="7682" max="7682" width="46.7109375" customWidth="1"/>
    <col min="7683" max="7684" width="13.7109375" customWidth="1"/>
    <col min="7685" max="7685" width="7.42578125" customWidth="1"/>
    <col min="7686" max="7687" width="13.7109375" customWidth="1"/>
    <col min="7688" max="7688" width="1.140625" customWidth="1"/>
    <col min="7689" max="7689" width="30" customWidth="1"/>
    <col min="7690" max="7690" width="9.28515625" customWidth="1"/>
    <col min="7691" max="7691" width="13.42578125" bestFit="1" customWidth="1"/>
    <col min="7692" max="7692" width="10.5703125" bestFit="1" customWidth="1"/>
    <col min="7693" max="7693" width="10.28515625" bestFit="1" customWidth="1"/>
    <col min="7937" max="7937" width="16" customWidth="1"/>
    <col min="7938" max="7938" width="46.7109375" customWidth="1"/>
    <col min="7939" max="7940" width="13.7109375" customWidth="1"/>
    <col min="7941" max="7941" width="7.42578125" customWidth="1"/>
    <col min="7942" max="7943" width="13.7109375" customWidth="1"/>
    <col min="7944" max="7944" width="1.140625" customWidth="1"/>
    <col min="7945" max="7945" width="30" customWidth="1"/>
    <col min="7946" max="7946" width="9.28515625" customWidth="1"/>
    <col min="7947" max="7947" width="13.42578125" bestFit="1" customWidth="1"/>
    <col min="7948" max="7948" width="10.5703125" bestFit="1" customWidth="1"/>
    <col min="7949" max="7949" width="10.28515625" bestFit="1" customWidth="1"/>
    <col min="8193" max="8193" width="16" customWidth="1"/>
    <col min="8194" max="8194" width="46.7109375" customWidth="1"/>
    <col min="8195" max="8196" width="13.7109375" customWidth="1"/>
    <col min="8197" max="8197" width="7.42578125" customWidth="1"/>
    <col min="8198" max="8199" width="13.7109375" customWidth="1"/>
    <col min="8200" max="8200" width="1.140625" customWidth="1"/>
    <col min="8201" max="8201" width="30" customWidth="1"/>
    <col min="8202" max="8202" width="9.28515625" customWidth="1"/>
    <col min="8203" max="8203" width="13.42578125" bestFit="1" customWidth="1"/>
    <col min="8204" max="8204" width="10.5703125" bestFit="1" customWidth="1"/>
    <col min="8205" max="8205" width="10.28515625" bestFit="1" customWidth="1"/>
    <col min="8449" max="8449" width="16" customWidth="1"/>
    <col min="8450" max="8450" width="46.7109375" customWidth="1"/>
    <col min="8451" max="8452" width="13.7109375" customWidth="1"/>
    <col min="8453" max="8453" width="7.42578125" customWidth="1"/>
    <col min="8454" max="8455" width="13.7109375" customWidth="1"/>
    <col min="8456" max="8456" width="1.140625" customWidth="1"/>
    <col min="8457" max="8457" width="30" customWidth="1"/>
    <col min="8458" max="8458" width="9.28515625" customWidth="1"/>
    <col min="8459" max="8459" width="13.42578125" bestFit="1" customWidth="1"/>
    <col min="8460" max="8460" width="10.5703125" bestFit="1" customWidth="1"/>
    <col min="8461" max="8461" width="10.28515625" bestFit="1" customWidth="1"/>
    <col min="8705" max="8705" width="16" customWidth="1"/>
    <col min="8706" max="8706" width="46.7109375" customWidth="1"/>
    <col min="8707" max="8708" width="13.7109375" customWidth="1"/>
    <col min="8709" max="8709" width="7.42578125" customWidth="1"/>
    <col min="8710" max="8711" width="13.7109375" customWidth="1"/>
    <col min="8712" max="8712" width="1.140625" customWidth="1"/>
    <col min="8713" max="8713" width="30" customWidth="1"/>
    <col min="8714" max="8714" width="9.28515625" customWidth="1"/>
    <col min="8715" max="8715" width="13.42578125" bestFit="1" customWidth="1"/>
    <col min="8716" max="8716" width="10.5703125" bestFit="1" customWidth="1"/>
    <col min="8717" max="8717" width="10.28515625" bestFit="1" customWidth="1"/>
    <col min="8961" max="8961" width="16" customWidth="1"/>
    <col min="8962" max="8962" width="46.7109375" customWidth="1"/>
    <col min="8963" max="8964" width="13.7109375" customWidth="1"/>
    <col min="8965" max="8965" width="7.42578125" customWidth="1"/>
    <col min="8966" max="8967" width="13.7109375" customWidth="1"/>
    <col min="8968" max="8968" width="1.140625" customWidth="1"/>
    <col min="8969" max="8969" width="30" customWidth="1"/>
    <col min="8970" max="8970" width="9.28515625" customWidth="1"/>
    <col min="8971" max="8971" width="13.42578125" bestFit="1" customWidth="1"/>
    <col min="8972" max="8972" width="10.5703125" bestFit="1" customWidth="1"/>
    <col min="8973" max="8973" width="10.28515625" bestFit="1" customWidth="1"/>
    <col min="9217" max="9217" width="16" customWidth="1"/>
    <col min="9218" max="9218" width="46.7109375" customWidth="1"/>
    <col min="9219" max="9220" width="13.7109375" customWidth="1"/>
    <col min="9221" max="9221" width="7.42578125" customWidth="1"/>
    <col min="9222" max="9223" width="13.7109375" customWidth="1"/>
    <col min="9224" max="9224" width="1.140625" customWidth="1"/>
    <col min="9225" max="9225" width="30" customWidth="1"/>
    <col min="9226" max="9226" width="9.28515625" customWidth="1"/>
    <col min="9227" max="9227" width="13.42578125" bestFit="1" customWidth="1"/>
    <col min="9228" max="9228" width="10.5703125" bestFit="1" customWidth="1"/>
    <col min="9229" max="9229" width="10.28515625" bestFit="1" customWidth="1"/>
    <col min="9473" max="9473" width="16" customWidth="1"/>
    <col min="9474" max="9474" width="46.7109375" customWidth="1"/>
    <col min="9475" max="9476" width="13.7109375" customWidth="1"/>
    <col min="9477" max="9477" width="7.42578125" customWidth="1"/>
    <col min="9478" max="9479" width="13.7109375" customWidth="1"/>
    <col min="9480" max="9480" width="1.140625" customWidth="1"/>
    <col min="9481" max="9481" width="30" customWidth="1"/>
    <col min="9482" max="9482" width="9.28515625" customWidth="1"/>
    <col min="9483" max="9483" width="13.42578125" bestFit="1" customWidth="1"/>
    <col min="9484" max="9484" width="10.5703125" bestFit="1" customWidth="1"/>
    <col min="9485" max="9485" width="10.28515625" bestFit="1" customWidth="1"/>
    <col min="9729" max="9729" width="16" customWidth="1"/>
    <col min="9730" max="9730" width="46.7109375" customWidth="1"/>
    <col min="9731" max="9732" width="13.7109375" customWidth="1"/>
    <col min="9733" max="9733" width="7.42578125" customWidth="1"/>
    <col min="9734" max="9735" width="13.7109375" customWidth="1"/>
    <col min="9736" max="9736" width="1.140625" customWidth="1"/>
    <col min="9737" max="9737" width="30" customWidth="1"/>
    <col min="9738" max="9738" width="9.28515625" customWidth="1"/>
    <col min="9739" max="9739" width="13.42578125" bestFit="1" customWidth="1"/>
    <col min="9740" max="9740" width="10.5703125" bestFit="1" customWidth="1"/>
    <col min="9741" max="9741" width="10.28515625" bestFit="1" customWidth="1"/>
    <col min="9985" max="9985" width="16" customWidth="1"/>
    <col min="9986" max="9986" width="46.7109375" customWidth="1"/>
    <col min="9987" max="9988" width="13.7109375" customWidth="1"/>
    <col min="9989" max="9989" width="7.42578125" customWidth="1"/>
    <col min="9990" max="9991" width="13.7109375" customWidth="1"/>
    <col min="9992" max="9992" width="1.140625" customWidth="1"/>
    <col min="9993" max="9993" width="30" customWidth="1"/>
    <col min="9994" max="9994" width="9.28515625" customWidth="1"/>
    <col min="9995" max="9995" width="13.42578125" bestFit="1" customWidth="1"/>
    <col min="9996" max="9996" width="10.5703125" bestFit="1" customWidth="1"/>
    <col min="9997" max="9997" width="10.28515625" bestFit="1" customWidth="1"/>
    <col min="10241" max="10241" width="16" customWidth="1"/>
    <col min="10242" max="10242" width="46.7109375" customWidth="1"/>
    <col min="10243" max="10244" width="13.7109375" customWidth="1"/>
    <col min="10245" max="10245" width="7.42578125" customWidth="1"/>
    <col min="10246" max="10247" width="13.7109375" customWidth="1"/>
    <col min="10248" max="10248" width="1.140625" customWidth="1"/>
    <col min="10249" max="10249" width="30" customWidth="1"/>
    <col min="10250" max="10250" width="9.28515625" customWidth="1"/>
    <col min="10251" max="10251" width="13.42578125" bestFit="1" customWidth="1"/>
    <col min="10252" max="10252" width="10.5703125" bestFit="1" customWidth="1"/>
    <col min="10253" max="10253" width="10.28515625" bestFit="1" customWidth="1"/>
    <col min="10497" max="10497" width="16" customWidth="1"/>
    <col min="10498" max="10498" width="46.7109375" customWidth="1"/>
    <col min="10499" max="10500" width="13.7109375" customWidth="1"/>
    <col min="10501" max="10501" width="7.42578125" customWidth="1"/>
    <col min="10502" max="10503" width="13.7109375" customWidth="1"/>
    <col min="10504" max="10504" width="1.140625" customWidth="1"/>
    <col min="10505" max="10505" width="30" customWidth="1"/>
    <col min="10506" max="10506" width="9.28515625" customWidth="1"/>
    <col min="10507" max="10507" width="13.42578125" bestFit="1" customWidth="1"/>
    <col min="10508" max="10508" width="10.5703125" bestFit="1" customWidth="1"/>
    <col min="10509" max="10509" width="10.28515625" bestFit="1" customWidth="1"/>
    <col min="10753" max="10753" width="16" customWidth="1"/>
    <col min="10754" max="10754" width="46.7109375" customWidth="1"/>
    <col min="10755" max="10756" width="13.7109375" customWidth="1"/>
    <col min="10757" max="10757" width="7.42578125" customWidth="1"/>
    <col min="10758" max="10759" width="13.7109375" customWidth="1"/>
    <col min="10760" max="10760" width="1.140625" customWidth="1"/>
    <col min="10761" max="10761" width="30" customWidth="1"/>
    <col min="10762" max="10762" width="9.28515625" customWidth="1"/>
    <col min="10763" max="10763" width="13.42578125" bestFit="1" customWidth="1"/>
    <col min="10764" max="10764" width="10.5703125" bestFit="1" customWidth="1"/>
    <col min="10765" max="10765" width="10.28515625" bestFit="1" customWidth="1"/>
    <col min="11009" max="11009" width="16" customWidth="1"/>
    <col min="11010" max="11010" width="46.7109375" customWidth="1"/>
    <col min="11011" max="11012" width="13.7109375" customWidth="1"/>
    <col min="11013" max="11013" width="7.42578125" customWidth="1"/>
    <col min="11014" max="11015" width="13.7109375" customWidth="1"/>
    <col min="11016" max="11016" width="1.140625" customWidth="1"/>
    <col min="11017" max="11017" width="30" customWidth="1"/>
    <col min="11018" max="11018" width="9.28515625" customWidth="1"/>
    <col min="11019" max="11019" width="13.42578125" bestFit="1" customWidth="1"/>
    <col min="11020" max="11020" width="10.5703125" bestFit="1" customWidth="1"/>
    <col min="11021" max="11021" width="10.28515625" bestFit="1" customWidth="1"/>
    <col min="11265" max="11265" width="16" customWidth="1"/>
    <col min="11266" max="11266" width="46.7109375" customWidth="1"/>
    <col min="11267" max="11268" width="13.7109375" customWidth="1"/>
    <col min="11269" max="11269" width="7.42578125" customWidth="1"/>
    <col min="11270" max="11271" width="13.7109375" customWidth="1"/>
    <col min="11272" max="11272" width="1.140625" customWidth="1"/>
    <col min="11273" max="11273" width="30" customWidth="1"/>
    <col min="11274" max="11274" width="9.28515625" customWidth="1"/>
    <col min="11275" max="11275" width="13.42578125" bestFit="1" customWidth="1"/>
    <col min="11276" max="11276" width="10.5703125" bestFit="1" customWidth="1"/>
    <col min="11277" max="11277" width="10.28515625" bestFit="1" customWidth="1"/>
    <col min="11521" max="11521" width="16" customWidth="1"/>
    <col min="11522" max="11522" width="46.7109375" customWidth="1"/>
    <col min="11523" max="11524" width="13.7109375" customWidth="1"/>
    <col min="11525" max="11525" width="7.42578125" customWidth="1"/>
    <col min="11526" max="11527" width="13.7109375" customWidth="1"/>
    <col min="11528" max="11528" width="1.140625" customWidth="1"/>
    <col min="11529" max="11529" width="30" customWidth="1"/>
    <col min="11530" max="11530" width="9.28515625" customWidth="1"/>
    <col min="11531" max="11531" width="13.42578125" bestFit="1" customWidth="1"/>
    <col min="11532" max="11532" width="10.5703125" bestFit="1" customWidth="1"/>
    <col min="11533" max="11533" width="10.28515625" bestFit="1" customWidth="1"/>
    <col min="11777" max="11777" width="16" customWidth="1"/>
    <col min="11778" max="11778" width="46.7109375" customWidth="1"/>
    <col min="11779" max="11780" width="13.7109375" customWidth="1"/>
    <col min="11781" max="11781" width="7.42578125" customWidth="1"/>
    <col min="11782" max="11783" width="13.7109375" customWidth="1"/>
    <col min="11784" max="11784" width="1.140625" customWidth="1"/>
    <col min="11785" max="11785" width="30" customWidth="1"/>
    <col min="11786" max="11786" width="9.28515625" customWidth="1"/>
    <col min="11787" max="11787" width="13.42578125" bestFit="1" customWidth="1"/>
    <col min="11788" max="11788" width="10.5703125" bestFit="1" customWidth="1"/>
    <col min="11789" max="11789" width="10.28515625" bestFit="1" customWidth="1"/>
    <col min="12033" max="12033" width="16" customWidth="1"/>
    <col min="12034" max="12034" width="46.7109375" customWidth="1"/>
    <col min="12035" max="12036" width="13.7109375" customWidth="1"/>
    <col min="12037" max="12037" width="7.42578125" customWidth="1"/>
    <col min="12038" max="12039" width="13.7109375" customWidth="1"/>
    <col min="12040" max="12040" width="1.140625" customWidth="1"/>
    <col min="12041" max="12041" width="30" customWidth="1"/>
    <col min="12042" max="12042" width="9.28515625" customWidth="1"/>
    <col min="12043" max="12043" width="13.42578125" bestFit="1" customWidth="1"/>
    <col min="12044" max="12044" width="10.5703125" bestFit="1" customWidth="1"/>
    <col min="12045" max="12045" width="10.28515625" bestFit="1" customWidth="1"/>
    <col min="12289" max="12289" width="16" customWidth="1"/>
    <col min="12290" max="12290" width="46.7109375" customWidth="1"/>
    <col min="12291" max="12292" width="13.7109375" customWidth="1"/>
    <col min="12293" max="12293" width="7.42578125" customWidth="1"/>
    <col min="12294" max="12295" width="13.7109375" customWidth="1"/>
    <col min="12296" max="12296" width="1.140625" customWidth="1"/>
    <col min="12297" max="12297" width="30" customWidth="1"/>
    <col min="12298" max="12298" width="9.28515625" customWidth="1"/>
    <col min="12299" max="12299" width="13.42578125" bestFit="1" customWidth="1"/>
    <col min="12300" max="12300" width="10.5703125" bestFit="1" customWidth="1"/>
    <col min="12301" max="12301" width="10.28515625" bestFit="1" customWidth="1"/>
    <col min="12545" max="12545" width="16" customWidth="1"/>
    <col min="12546" max="12546" width="46.7109375" customWidth="1"/>
    <col min="12547" max="12548" width="13.7109375" customWidth="1"/>
    <col min="12549" max="12549" width="7.42578125" customWidth="1"/>
    <col min="12550" max="12551" width="13.7109375" customWidth="1"/>
    <col min="12552" max="12552" width="1.140625" customWidth="1"/>
    <col min="12553" max="12553" width="30" customWidth="1"/>
    <col min="12554" max="12554" width="9.28515625" customWidth="1"/>
    <col min="12555" max="12555" width="13.42578125" bestFit="1" customWidth="1"/>
    <col min="12556" max="12556" width="10.5703125" bestFit="1" customWidth="1"/>
    <col min="12557" max="12557" width="10.28515625" bestFit="1" customWidth="1"/>
    <col min="12801" max="12801" width="16" customWidth="1"/>
    <col min="12802" max="12802" width="46.7109375" customWidth="1"/>
    <col min="12803" max="12804" width="13.7109375" customWidth="1"/>
    <col min="12805" max="12805" width="7.42578125" customWidth="1"/>
    <col min="12806" max="12807" width="13.7109375" customWidth="1"/>
    <col min="12808" max="12808" width="1.140625" customWidth="1"/>
    <col min="12809" max="12809" width="30" customWidth="1"/>
    <col min="12810" max="12810" width="9.28515625" customWidth="1"/>
    <col min="12811" max="12811" width="13.42578125" bestFit="1" customWidth="1"/>
    <col min="12812" max="12812" width="10.5703125" bestFit="1" customWidth="1"/>
    <col min="12813" max="12813" width="10.28515625" bestFit="1" customWidth="1"/>
    <col min="13057" max="13057" width="16" customWidth="1"/>
    <col min="13058" max="13058" width="46.7109375" customWidth="1"/>
    <col min="13059" max="13060" width="13.7109375" customWidth="1"/>
    <col min="13061" max="13061" width="7.42578125" customWidth="1"/>
    <col min="13062" max="13063" width="13.7109375" customWidth="1"/>
    <col min="13064" max="13064" width="1.140625" customWidth="1"/>
    <col min="13065" max="13065" width="30" customWidth="1"/>
    <col min="13066" max="13066" width="9.28515625" customWidth="1"/>
    <col min="13067" max="13067" width="13.42578125" bestFit="1" customWidth="1"/>
    <col min="13068" max="13068" width="10.5703125" bestFit="1" customWidth="1"/>
    <col min="13069" max="13069" width="10.28515625" bestFit="1" customWidth="1"/>
    <col min="13313" max="13313" width="16" customWidth="1"/>
    <col min="13314" max="13314" width="46.7109375" customWidth="1"/>
    <col min="13315" max="13316" width="13.7109375" customWidth="1"/>
    <col min="13317" max="13317" width="7.42578125" customWidth="1"/>
    <col min="13318" max="13319" width="13.7109375" customWidth="1"/>
    <col min="13320" max="13320" width="1.140625" customWidth="1"/>
    <col min="13321" max="13321" width="30" customWidth="1"/>
    <col min="13322" max="13322" width="9.28515625" customWidth="1"/>
    <col min="13323" max="13323" width="13.42578125" bestFit="1" customWidth="1"/>
    <col min="13324" max="13324" width="10.5703125" bestFit="1" customWidth="1"/>
    <col min="13325" max="13325" width="10.28515625" bestFit="1" customWidth="1"/>
    <col min="13569" max="13569" width="16" customWidth="1"/>
    <col min="13570" max="13570" width="46.7109375" customWidth="1"/>
    <col min="13571" max="13572" width="13.7109375" customWidth="1"/>
    <col min="13573" max="13573" width="7.42578125" customWidth="1"/>
    <col min="13574" max="13575" width="13.7109375" customWidth="1"/>
    <col min="13576" max="13576" width="1.140625" customWidth="1"/>
    <col min="13577" max="13577" width="30" customWidth="1"/>
    <col min="13578" max="13578" width="9.28515625" customWidth="1"/>
    <col min="13579" max="13579" width="13.42578125" bestFit="1" customWidth="1"/>
    <col min="13580" max="13580" width="10.5703125" bestFit="1" customWidth="1"/>
    <col min="13581" max="13581" width="10.28515625" bestFit="1" customWidth="1"/>
    <col min="13825" max="13825" width="16" customWidth="1"/>
    <col min="13826" max="13826" width="46.7109375" customWidth="1"/>
    <col min="13827" max="13828" width="13.7109375" customWidth="1"/>
    <col min="13829" max="13829" width="7.42578125" customWidth="1"/>
    <col min="13830" max="13831" width="13.7109375" customWidth="1"/>
    <col min="13832" max="13832" width="1.140625" customWidth="1"/>
    <col min="13833" max="13833" width="30" customWidth="1"/>
    <col min="13834" max="13834" width="9.28515625" customWidth="1"/>
    <col min="13835" max="13835" width="13.42578125" bestFit="1" customWidth="1"/>
    <col min="13836" max="13836" width="10.5703125" bestFit="1" customWidth="1"/>
    <col min="13837" max="13837" width="10.28515625" bestFit="1" customWidth="1"/>
    <col min="14081" max="14081" width="16" customWidth="1"/>
    <col min="14082" max="14082" width="46.7109375" customWidth="1"/>
    <col min="14083" max="14084" width="13.7109375" customWidth="1"/>
    <col min="14085" max="14085" width="7.42578125" customWidth="1"/>
    <col min="14086" max="14087" width="13.7109375" customWidth="1"/>
    <col min="14088" max="14088" width="1.140625" customWidth="1"/>
    <col min="14089" max="14089" width="30" customWidth="1"/>
    <col min="14090" max="14090" width="9.28515625" customWidth="1"/>
    <col min="14091" max="14091" width="13.42578125" bestFit="1" customWidth="1"/>
    <col min="14092" max="14092" width="10.5703125" bestFit="1" customWidth="1"/>
    <col min="14093" max="14093" width="10.28515625" bestFit="1" customWidth="1"/>
    <col min="14337" max="14337" width="16" customWidth="1"/>
    <col min="14338" max="14338" width="46.7109375" customWidth="1"/>
    <col min="14339" max="14340" width="13.7109375" customWidth="1"/>
    <col min="14341" max="14341" width="7.42578125" customWidth="1"/>
    <col min="14342" max="14343" width="13.7109375" customWidth="1"/>
    <col min="14344" max="14344" width="1.140625" customWidth="1"/>
    <col min="14345" max="14345" width="30" customWidth="1"/>
    <col min="14346" max="14346" width="9.28515625" customWidth="1"/>
    <col min="14347" max="14347" width="13.42578125" bestFit="1" customWidth="1"/>
    <col min="14348" max="14348" width="10.5703125" bestFit="1" customWidth="1"/>
    <col min="14349" max="14349" width="10.28515625" bestFit="1" customWidth="1"/>
    <col min="14593" max="14593" width="16" customWidth="1"/>
    <col min="14594" max="14594" width="46.7109375" customWidth="1"/>
    <col min="14595" max="14596" width="13.7109375" customWidth="1"/>
    <col min="14597" max="14597" width="7.42578125" customWidth="1"/>
    <col min="14598" max="14599" width="13.7109375" customWidth="1"/>
    <col min="14600" max="14600" width="1.140625" customWidth="1"/>
    <col min="14601" max="14601" width="30" customWidth="1"/>
    <col min="14602" max="14602" width="9.28515625" customWidth="1"/>
    <col min="14603" max="14603" width="13.42578125" bestFit="1" customWidth="1"/>
    <col min="14604" max="14604" width="10.5703125" bestFit="1" customWidth="1"/>
    <col min="14605" max="14605" width="10.28515625" bestFit="1" customWidth="1"/>
    <col min="14849" max="14849" width="16" customWidth="1"/>
    <col min="14850" max="14850" width="46.7109375" customWidth="1"/>
    <col min="14851" max="14852" width="13.7109375" customWidth="1"/>
    <col min="14853" max="14853" width="7.42578125" customWidth="1"/>
    <col min="14854" max="14855" width="13.7109375" customWidth="1"/>
    <col min="14856" max="14856" width="1.140625" customWidth="1"/>
    <col min="14857" max="14857" width="30" customWidth="1"/>
    <col min="14858" max="14858" width="9.28515625" customWidth="1"/>
    <col min="14859" max="14859" width="13.42578125" bestFit="1" customWidth="1"/>
    <col min="14860" max="14860" width="10.5703125" bestFit="1" customWidth="1"/>
    <col min="14861" max="14861" width="10.28515625" bestFit="1" customWidth="1"/>
    <col min="15105" max="15105" width="16" customWidth="1"/>
    <col min="15106" max="15106" width="46.7109375" customWidth="1"/>
    <col min="15107" max="15108" width="13.7109375" customWidth="1"/>
    <col min="15109" max="15109" width="7.42578125" customWidth="1"/>
    <col min="15110" max="15111" width="13.7109375" customWidth="1"/>
    <col min="15112" max="15112" width="1.140625" customWidth="1"/>
    <col min="15113" max="15113" width="30" customWidth="1"/>
    <col min="15114" max="15114" width="9.28515625" customWidth="1"/>
    <col min="15115" max="15115" width="13.42578125" bestFit="1" customWidth="1"/>
    <col min="15116" max="15116" width="10.5703125" bestFit="1" customWidth="1"/>
    <col min="15117" max="15117" width="10.28515625" bestFit="1" customWidth="1"/>
    <col min="15361" max="15361" width="16" customWidth="1"/>
    <col min="15362" max="15362" width="46.7109375" customWidth="1"/>
    <col min="15363" max="15364" width="13.7109375" customWidth="1"/>
    <col min="15365" max="15365" width="7.42578125" customWidth="1"/>
    <col min="15366" max="15367" width="13.7109375" customWidth="1"/>
    <col min="15368" max="15368" width="1.140625" customWidth="1"/>
    <col min="15369" max="15369" width="30" customWidth="1"/>
    <col min="15370" max="15370" width="9.28515625" customWidth="1"/>
    <col min="15371" max="15371" width="13.42578125" bestFit="1" customWidth="1"/>
    <col min="15372" max="15372" width="10.5703125" bestFit="1" customWidth="1"/>
    <col min="15373" max="15373" width="10.28515625" bestFit="1" customWidth="1"/>
    <col min="15617" max="15617" width="16" customWidth="1"/>
    <col min="15618" max="15618" width="46.7109375" customWidth="1"/>
    <col min="15619" max="15620" width="13.7109375" customWidth="1"/>
    <col min="15621" max="15621" width="7.42578125" customWidth="1"/>
    <col min="15622" max="15623" width="13.7109375" customWidth="1"/>
    <col min="15624" max="15624" width="1.140625" customWidth="1"/>
    <col min="15625" max="15625" width="30" customWidth="1"/>
    <col min="15626" max="15626" width="9.28515625" customWidth="1"/>
    <col min="15627" max="15627" width="13.42578125" bestFit="1" customWidth="1"/>
    <col min="15628" max="15628" width="10.5703125" bestFit="1" customWidth="1"/>
    <col min="15629" max="15629" width="10.28515625" bestFit="1" customWidth="1"/>
    <col min="15873" max="15873" width="16" customWidth="1"/>
    <col min="15874" max="15874" width="46.7109375" customWidth="1"/>
    <col min="15875" max="15876" width="13.7109375" customWidth="1"/>
    <col min="15877" max="15877" width="7.42578125" customWidth="1"/>
    <col min="15878" max="15879" width="13.7109375" customWidth="1"/>
    <col min="15880" max="15880" width="1.140625" customWidth="1"/>
    <col min="15881" max="15881" width="30" customWidth="1"/>
    <col min="15882" max="15882" width="9.28515625" customWidth="1"/>
    <col min="15883" max="15883" width="13.42578125" bestFit="1" customWidth="1"/>
    <col min="15884" max="15884" width="10.5703125" bestFit="1" customWidth="1"/>
    <col min="15885" max="15885" width="10.28515625" bestFit="1" customWidth="1"/>
    <col min="16129" max="16129" width="16" customWidth="1"/>
    <col min="16130" max="16130" width="46.7109375" customWidth="1"/>
    <col min="16131" max="16132" width="13.7109375" customWidth="1"/>
    <col min="16133" max="16133" width="7.42578125" customWidth="1"/>
    <col min="16134" max="16135" width="13.7109375" customWidth="1"/>
    <col min="16136" max="16136" width="1.140625" customWidth="1"/>
    <col min="16137" max="16137" width="30" customWidth="1"/>
    <col min="16138" max="16138" width="9.28515625" customWidth="1"/>
    <col min="16139" max="16139" width="13.42578125" bestFit="1" customWidth="1"/>
    <col min="16140" max="16140" width="10.5703125" bestFit="1" customWidth="1"/>
    <col min="16141" max="16141" width="10.28515625" bestFit="1" customWidth="1"/>
  </cols>
  <sheetData>
    <row r="1" spans="1:11" x14ac:dyDescent="0.2">
      <c r="A1" s="80" t="s">
        <v>83</v>
      </c>
      <c r="B1" s="81"/>
      <c r="C1" s="81"/>
      <c r="D1" s="81"/>
      <c r="E1" s="81"/>
      <c r="F1" s="81"/>
      <c r="G1" s="81"/>
    </row>
    <row r="2" spans="1:11" x14ac:dyDescent="0.2">
      <c r="A2" s="4"/>
      <c r="B2" s="82"/>
    </row>
    <row r="3" spans="1:11" x14ac:dyDescent="0.2">
      <c r="A3" s="80" t="s">
        <v>84</v>
      </c>
      <c r="B3" s="81"/>
      <c r="C3" s="81"/>
      <c r="D3" s="81"/>
      <c r="E3" s="81"/>
      <c r="F3" s="81"/>
      <c r="G3" s="81"/>
    </row>
    <row r="4" spans="1:11" ht="3" customHeight="1" x14ac:dyDescent="0.2">
      <c r="A4" s="4"/>
    </row>
    <row r="5" spans="1:11" x14ac:dyDescent="0.2">
      <c r="A5" s="80" t="s">
        <v>73</v>
      </c>
      <c r="B5" s="81"/>
      <c r="C5" s="81"/>
      <c r="D5" s="81"/>
      <c r="E5" s="81"/>
      <c r="F5" s="81"/>
      <c r="G5" s="81"/>
    </row>
    <row r="6" spans="1:11" x14ac:dyDescent="0.2">
      <c r="A6" s="4"/>
      <c r="B6" s="1" t="s">
        <v>85</v>
      </c>
      <c r="I6" s="85"/>
    </row>
    <row r="7" spans="1:11" ht="13.9" customHeight="1" x14ac:dyDescent="0.2">
      <c r="A7" s="4"/>
      <c r="C7" s="85">
        <v>2025</v>
      </c>
      <c r="D7" s="85">
        <v>2025</v>
      </c>
      <c r="E7" s="189" t="s">
        <v>86</v>
      </c>
      <c r="F7" s="85">
        <v>2025</v>
      </c>
      <c r="G7" s="85">
        <v>2026</v>
      </c>
      <c r="I7" s="85"/>
    </row>
    <row r="8" spans="1:11" ht="13.5" thickBot="1" x14ac:dyDescent="0.25">
      <c r="A8" s="87" t="s">
        <v>87</v>
      </c>
      <c r="B8" s="87" t="s">
        <v>88</v>
      </c>
      <c r="C8" s="88" t="s">
        <v>54</v>
      </c>
      <c r="D8" s="88" t="s">
        <v>89</v>
      </c>
      <c r="E8" s="190"/>
      <c r="F8" s="88" t="s">
        <v>411</v>
      </c>
      <c r="G8" s="88" t="s">
        <v>54</v>
      </c>
      <c r="I8" s="194" t="s">
        <v>91</v>
      </c>
      <c r="J8" s="195"/>
    </row>
    <row r="9" spans="1:11" x14ac:dyDescent="0.2">
      <c r="A9" s="149" t="s">
        <v>57</v>
      </c>
      <c r="B9" s="11"/>
      <c r="C9" s="85"/>
      <c r="D9" s="85"/>
      <c r="E9" s="85"/>
      <c r="F9" s="85"/>
      <c r="G9" s="85"/>
      <c r="I9" s="85"/>
      <c r="J9" s="85"/>
    </row>
    <row r="10" spans="1:11" x14ac:dyDescent="0.2">
      <c r="A10" s="92" t="s">
        <v>412</v>
      </c>
      <c r="B10" s="92" t="s">
        <v>413</v>
      </c>
      <c r="C10" s="93">
        <f>VLOOKUP(A10,'[1]2013 WORKSHEET'!$A$1:$E$618,3,FALSE )</f>
        <v>57947</v>
      </c>
      <c r="D10" s="93">
        <f>VLOOKUP(A10,'[1]2012 Actuals'!$A$1:$L$1240,9,FALSE)</f>
        <v>34097.4</v>
      </c>
      <c r="E10" s="94">
        <f>+D10/C10</f>
        <v>0.58842390460248162</v>
      </c>
      <c r="F10" s="93">
        <v>57946.57</v>
      </c>
      <c r="G10" s="95">
        <v>58829.24</v>
      </c>
      <c r="I10" s="159"/>
      <c r="J10" s="1"/>
    </row>
    <row r="11" spans="1:11" x14ac:dyDescent="0.2">
      <c r="A11" s="92" t="s">
        <v>414</v>
      </c>
      <c r="B11" s="92" t="s">
        <v>415</v>
      </c>
      <c r="C11" s="93">
        <f>VLOOKUP(A11,'[1]2013 WORKSHEET'!$A$1:$E$618,3,FALSE )</f>
        <v>13930</v>
      </c>
      <c r="D11" s="93">
        <f>VLOOKUP(A11,'[1]2012 Actuals'!$A$1:$L$1240,9,FALSE)</f>
        <v>7701.9</v>
      </c>
      <c r="E11" s="94">
        <f>+D11/C11</f>
        <v>0.55290021536252687</v>
      </c>
      <c r="F11" s="93">
        <f>+C11</f>
        <v>13930</v>
      </c>
      <c r="G11" s="93">
        <v>14283.92</v>
      </c>
      <c r="I11" s="117"/>
      <c r="J11" s="14"/>
      <c r="K11" s="6"/>
    </row>
    <row r="12" spans="1:11" x14ac:dyDescent="0.2">
      <c r="A12" s="92" t="s">
        <v>416</v>
      </c>
      <c r="B12" s="92" t="s">
        <v>417</v>
      </c>
      <c r="C12" s="93">
        <f>VLOOKUP(A12,'[1]2013 WORKSHEET'!$A$1:$E$618,3,FALSE )</f>
        <v>0</v>
      </c>
      <c r="D12" s="93">
        <f>VLOOKUP(A12,'[1]2012 Actuals'!$A$1:$L$1240,9,FALSE)</f>
        <v>0</v>
      </c>
      <c r="E12" s="94"/>
      <c r="F12" s="93">
        <f>+D12</f>
        <v>0</v>
      </c>
      <c r="G12" s="93"/>
      <c r="I12" s="159"/>
      <c r="K12" s="104"/>
    </row>
    <row r="13" spans="1:11" x14ac:dyDescent="0.2">
      <c r="A13" s="92" t="s">
        <v>418</v>
      </c>
      <c r="B13" s="92" t="s">
        <v>419</v>
      </c>
      <c r="C13" s="93">
        <f>VLOOKUP(A13,'[1]2013 WORKSHEET'!$A$1:$E$618,3,FALSE )</f>
        <v>9110</v>
      </c>
      <c r="D13" s="95">
        <f>VLOOKUP(A13,'[1]2012 Actuals'!$A$1:$L$1240,9,FALSE)</f>
        <v>0</v>
      </c>
      <c r="E13" s="94">
        <f>+D13/C13</f>
        <v>0</v>
      </c>
      <c r="F13" s="93">
        <f>+C13</f>
        <v>9110</v>
      </c>
      <c r="G13" s="95">
        <v>9110</v>
      </c>
      <c r="I13" s="159"/>
      <c r="K13" s="104"/>
    </row>
    <row r="14" spans="1:11" ht="13.5" thickBot="1" x14ac:dyDescent="0.25">
      <c r="B14" s="120" t="s">
        <v>420</v>
      </c>
      <c r="C14" s="121">
        <f>SUBTOTAL(109,C10:C13)</f>
        <v>80987</v>
      </c>
      <c r="D14" s="121">
        <f>SUBTOTAL(109,D10:D13)</f>
        <v>41799.300000000003</v>
      </c>
      <c r="E14" s="121"/>
      <c r="F14" s="121">
        <f>SUM(F10:F13)</f>
        <v>80986.570000000007</v>
      </c>
      <c r="G14" s="121">
        <f>SUBTOTAL(109,G10:G13)</f>
        <v>82223.16</v>
      </c>
    </row>
    <row r="15" spans="1:11" ht="14.25" thickTop="1" thickBot="1" x14ac:dyDescent="0.25">
      <c r="B15" s="120" t="s">
        <v>421</v>
      </c>
      <c r="C15" s="122">
        <f>SUM(C44)</f>
        <v>80986.640000000014</v>
      </c>
      <c r="D15" s="122">
        <f>SUM(D44)</f>
        <v>46424.750000000007</v>
      </c>
      <c r="E15" s="122"/>
      <c r="F15" s="122">
        <f>+F44</f>
        <v>75592.623333333351</v>
      </c>
      <c r="G15" s="122">
        <f>SUM(G44)</f>
        <v>82223.571199999991</v>
      </c>
      <c r="I15" s="6"/>
      <c r="K15" s="7"/>
    </row>
    <row r="16" spans="1:11" ht="14.25" thickTop="1" thickBot="1" x14ac:dyDescent="0.25">
      <c r="B16" s="125"/>
      <c r="C16" s="160"/>
      <c r="D16" s="160"/>
      <c r="E16" s="160"/>
      <c r="F16" s="160"/>
      <c r="G16" s="160"/>
      <c r="I16" s="6"/>
    </row>
    <row r="17" spans="1:12" ht="14.25" thickTop="1" thickBot="1" x14ac:dyDescent="0.25">
      <c r="B17" s="120" t="s">
        <v>206</v>
      </c>
      <c r="C17" s="122">
        <f>C15-C14</f>
        <v>-0.35999999998603016</v>
      </c>
      <c r="D17" s="122">
        <f>D15-D14</f>
        <v>4625.4500000000044</v>
      </c>
      <c r="E17" s="122"/>
      <c r="F17" s="122">
        <f>+F15-F14</f>
        <v>-5393.9466666666558</v>
      </c>
      <c r="G17" s="122">
        <f>G15-G14</f>
        <v>0.41119999998772983</v>
      </c>
      <c r="I17" s="6"/>
      <c r="K17" s="7"/>
    </row>
    <row r="18" spans="1:12" ht="13.5" thickTop="1" x14ac:dyDescent="0.2">
      <c r="A18" s="4"/>
      <c r="B18" s="5"/>
      <c r="C18" s="5"/>
      <c r="D18" s="5"/>
      <c r="E18" s="5"/>
      <c r="F18" s="5"/>
      <c r="G18" s="5"/>
      <c r="I18" s="6"/>
    </row>
    <row r="19" spans="1:12" x14ac:dyDescent="0.2">
      <c r="A19" s="4" t="s">
        <v>208</v>
      </c>
      <c r="B19" s="5"/>
      <c r="C19" s="5"/>
      <c r="D19" s="5"/>
      <c r="E19" s="5"/>
      <c r="F19" s="5"/>
      <c r="G19" s="5"/>
    </row>
    <row r="20" spans="1:12" x14ac:dyDescent="0.2">
      <c r="A20" s="151"/>
      <c r="B20" s="151"/>
      <c r="C20" s="93"/>
      <c r="D20" s="93"/>
      <c r="E20" s="93"/>
      <c r="F20" s="93"/>
      <c r="G20" s="93"/>
      <c r="I20" s="1"/>
    </row>
    <row r="21" spans="1:12" hidden="1" x14ac:dyDescent="0.2">
      <c r="A21" s="92" t="s">
        <v>422</v>
      </c>
      <c r="B21" s="92" t="s">
        <v>423</v>
      </c>
      <c r="C21" s="93">
        <f>VLOOKUP(A21,'[1]2013 WORKSHEET'!$A$1:$E$618,3,FALSE )</f>
        <v>0</v>
      </c>
      <c r="D21" s="93">
        <f>VLOOKUP(A21,'[1]2012 Actuals'!$A$1:$L$1240,9,FALSE)</f>
        <v>0</v>
      </c>
      <c r="E21" s="94"/>
      <c r="F21" s="93"/>
      <c r="G21" s="93"/>
      <c r="I21" s="159"/>
    </row>
    <row r="22" spans="1:12" hidden="1" x14ac:dyDescent="0.2">
      <c r="A22" s="92" t="s">
        <v>424</v>
      </c>
      <c r="B22" s="92" t="s">
        <v>425</v>
      </c>
      <c r="C22" s="93">
        <f>VLOOKUP(A22,'[1]2013 WORKSHEET'!$A$1:$E$618,3,FALSE )</f>
        <v>0</v>
      </c>
      <c r="D22" s="93">
        <f>VLOOKUP(A22,'[1]2012 Actuals'!$A$1:$L$1240,9,FALSE)</f>
        <v>0</v>
      </c>
      <c r="E22" s="94"/>
      <c r="F22" s="93"/>
      <c r="G22" s="93"/>
      <c r="I22" s="159"/>
    </row>
    <row r="23" spans="1:12" hidden="1" x14ac:dyDescent="0.2">
      <c r="A23" s="92" t="s">
        <v>426</v>
      </c>
      <c r="B23" s="92" t="s">
        <v>427</v>
      </c>
      <c r="C23" s="93">
        <f>VLOOKUP(A23,'[1]2013 WORKSHEET'!$A$1:$E$618,3,FALSE )</f>
        <v>0</v>
      </c>
      <c r="D23" s="93">
        <f>VLOOKUP(A23,'[1]2012 Actuals'!$A$1:$L$1240,9,FALSE)</f>
        <v>0</v>
      </c>
      <c r="E23" s="94"/>
      <c r="F23" s="93"/>
      <c r="G23" s="93"/>
      <c r="I23" s="159"/>
    </row>
    <row r="24" spans="1:12" x14ac:dyDescent="0.2">
      <c r="A24" s="92" t="s">
        <v>428</v>
      </c>
      <c r="B24" s="92" t="s">
        <v>429</v>
      </c>
      <c r="C24" s="93">
        <f>VLOOKUP(A24,'[1]2013 WORKSHEET'!$A$1:$E$618,3,FALSE )</f>
        <v>9110</v>
      </c>
      <c r="D24" s="93">
        <f>VLOOKUP(A24,'[1]2012 Actuals'!$A$1:$L$1240,9,FALSE)</f>
        <v>0</v>
      </c>
      <c r="E24" s="94">
        <f>+D24/C24</f>
        <v>0</v>
      </c>
      <c r="F24" s="93">
        <f>+C24</f>
        <v>9110</v>
      </c>
      <c r="G24" s="25">
        <v>9110</v>
      </c>
      <c r="I24" s="159"/>
    </row>
    <row r="25" spans="1:12" hidden="1" x14ac:dyDescent="0.2">
      <c r="A25" s="92" t="s">
        <v>430</v>
      </c>
      <c r="B25" s="92" t="s">
        <v>431</v>
      </c>
      <c r="C25" s="93" t="s">
        <v>432</v>
      </c>
      <c r="D25" s="93">
        <f>VLOOKUP(A25,'[1]2012 Actuals'!$A$1:$L$1240,9,FALSE)</f>
        <v>0</v>
      </c>
      <c r="E25" s="94"/>
      <c r="F25" s="93">
        <v>0</v>
      </c>
      <c r="G25" s="25"/>
      <c r="I25" s="159"/>
    </row>
    <row r="26" spans="1:12" hidden="1" x14ac:dyDescent="0.2">
      <c r="A26" s="92" t="s">
        <v>433</v>
      </c>
      <c r="B26" s="92" t="s">
        <v>434</v>
      </c>
      <c r="C26" s="93">
        <f>VLOOKUP(A26,'[1]2013 WORKSHEET'!$A$1:$E$618,3,FALSE )</f>
        <v>0</v>
      </c>
      <c r="D26" s="95">
        <f>VLOOKUP(A26,'[1]2012 Actuals'!$A$1:$L$1240,9,FALSE)</f>
        <v>0</v>
      </c>
      <c r="E26" s="94"/>
      <c r="F26" s="93"/>
      <c r="G26" s="25"/>
      <c r="I26" s="159"/>
      <c r="K26" s="6"/>
    </row>
    <row r="27" spans="1:12" hidden="1" x14ac:dyDescent="0.2">
      <c r="A27" s="92" t="s">
        <v>435</v>
      </c>
      <c r="B27" s="92" t="s">
        <v>436</v>
      </c>
      <c r="C27" s="93">
        <f>VLOOKUP(A27,'[1]2013 WORKSHEET'!$A$1:$E$618,3,FALSE )</f>
        <v>0</v>
      </c>
      <c r="D27" s="93">
        <f>VLOOKUP(A27,'[1]2012 Actuals'!$A$1:$L$1240,9,FALSE)</f>
        <v>0</v>
      </c>
      <c r="E27" s="94"/>
      <c r="F27" s="93"/>
      <c r="G27" s="25"/>
      <c r="I27" s="159"/>
    </row>
    <row r="28" spans="1:12" x14ac:dyDescent="0.2">
      <c r="A28" s="92"/>
      <c r="B28" s="92" t="s">
        <v>437</v>
      </c>
      <c r="C28" s="93">
        <v>8256</v>
      </c>
      <c r="D28" s="93"/>
      <c r="E28" s="94">
        <f>+D28/C28</f>
        <v>0</v>
      </c>
      <c r="F28" s="93">
        <f>+C28</f>
        <v>8256</v>
      </c>
      <c r="G28" s="98">
        <v>10678</v>
      </c>
      <c r="I28" s="159"/>
      <c r="K28" s="132"/>
    </row>
    <row r="29" spans="1:12" hidden="1" x14ac:dyDescent="0.2">
      <c r="A29" s="92" t="s">
        <v>438</v>
      </c>
      <c r="B29" s="92" t="s">
        <v>439</v>
      </c>
      <c r="C29" s="93"/>
      <c r="D29" s="93">
        <f>VLOOKUP(A29,'[1]2012 Actuals'!$A$1:$L$1240,9,FALSE)</f>
        <v>0</v>
      </c>
      <c r="E29" s="94"/>
      <c r="F29" s="93">
        <f>+D29/9*3+D29</f>
        <v>0</v>
      </c>
      <c r="G29" s="98"/>
      <c r="I29" s="159"/>
    </row>
    <row r="30" spans="1:12" x14ac:dyDescent="0.2">
      <c r="A30" s="92" t="s">
        <v>440</v>
      </c>
      <c r="B30" s="92" t="s">
        <v>441</v>
      </c>
      <c r="C30" s="93">
        <f>VLOOKUP(A30,'[1]2013 WORKSHEET'!$A$1:$E$618,3,FALSE )</f>
        <v>37533.599999999999</v>
      </c>
      <c r="D30" s="93">
        <f>VLOOKUP(A30,'[1]2012 Actuals'!$A$1:$L$1240,9,FALSE)</f>
        <v>27420.959999999999</v>
      </c>
      <c r="E30" s="94">
        <f>+D30/C30</f>
        <v>0.73057100837649469</v>
      </c>
      <c r="F30" s="161">
        <f>+D30/9*3+D30</f>
        <v>36561.279999999999</v>
      </c>
      <c r="G30" s="25">
        <f>+F30*1.02</f>
        <v>37292.505599999997</v>
      </c>
      <c r="I30" s="159" t="s">
        <v>103</v>
      </c>
      <c r="J30" s="14"/>
    </row>
    <row r="31" spans="1:12" x14ac:dyDescent="0.2">
      <c r="A31" s="92" t="s">
        <v>442</v>
      </c>
      <c r="B31" s="92" t="s">
        <v>443</v>
      </c>
      <c r="C31" s="93">
        <f>VLOOKUP(A31,'[1]2013 WORKSHEET'!$A$1:$E$618,3,FALSE )</f>
        <v>2180.7600000000002</v>
      </c>
      <c r="D31" s="93">
        <f>VLOOKUP(A31,'[1]2012 Actuals'!$A$1:$L$1240,9,FALSE)</f>
        <v>1560.06</v>
      </c>
      <c r="E31" s="94">
        <f t="shared" ref="E31:E42" si="0">+D31/C31</f>
        <v>0.71537445661145649</v>
      </c>
      <c r="F31" s="161">
        <f t="shared" ref="F31:F36" si="1">+D31/9*3+D31</f>
        <v>2080.08</v>
      </c>
      <c r="G31" s="25">
        <f t="shared" ref="G31:G36" si="2">+F31*1.02</f>
        <v>2121.6815999999999</v>
      </c>
      <c r="I31" s="162"/>
      <c r="J31" s="14"/>
      <c r="K31" s="6"/>
      <c r="L31" s="6"/>
    </row>
    <row r="32" spans="1:12" x14ac:dyDescent="0.2">
      <c r="A32" s="92" t="s">
        <v>444</v>
      </c>
      <c r="B32" s="92" t="s">
        <v>445</v>
      </c>
      <c r="C32" s="93">
        <f>VLOOKUP(A32,'[1]2013 WORKSHEET'!$A$1:$E$618,3,FALSE )</f>
        <v>748.85</v>
      </c>
      <c r="D32" s="93">
        <f>VLOOKUP(A32,'[1]2012 Actuals'!$A$1:$L$1240,9,FALSE)</f>
        <v>527.52</v>
      </c>
      <c r="E32" s="94">
        <f t="shared" si="0"/>
        <v>0.70444014155037715</v>
      </c>
      <c r="F32" s="161">
        <f t="shared" si="1"/>
        <v>703.3599999999999</v>
      </c>
      <c r="G32" s="25">
        <f t="shared" si="2"/>
        <v>717.42719999999986</v>
      </c>
      <c r="I32" s="163"/>
      <c r="J32" s="14"/>
    </row>
    <row r="33" spans="1:13" x14ac:dyDescent="0.2">
      <c r="A33" s="92" t="s">
        <v>446</v>
      </c>
      <c r="B33" s="92" t="s">
        <v>447</v>
      </c>
      <c r="C33" s="93">
        <f>VLOOKUP(A33,'[1]2013 WORKSHEET'!$A$1:$E$618,3,FALSE )</f>
        <v>749.14</v>
      </c>
      <c r="D33" s="93">
        <f>VLOOKUP(A33,'[1]2012 Actuals'!$A$1:$L$1240,9,FALSE)</f>
        <v>536.15</v>
      </c>
      <c r="E33" s="94">
        <f t="shared" si="0"/>
        <v>0.71568732146194303</v>
      </c>
      <c r="F33" s="161">
        <f t="shared" si="1"/>
        <v>714.86666666666667</v>
      </c>
      <c r="G33" s="25">
        <f t="shared" si="2"/>
        <v>729.16399999999999</v>
      </c>
      <c r="I33" s="162"/>
      <c r="J33" s="14"/>
      <c r="K33" s="7"/>
    </row>
    <row r="34" spans="1:13" x14ac:dyDescent="0.2">
      <c r="A34" s="92" t="s">
        <v>448</v>
      </c>
      <c r="B34" s="92" t="s">
        <v>449</v>
      </c>
      <c r="C34" s="93">
        <f>VLOOKUP(A34,'[1]2013 WORKSHEET'!$A$1:$E$618,3,FALSE )</f>
        <v>1313.87</v>
      </c>
      <c r="D34" s="93">
        <f>VLOOKUP(A34,'[1]2012 Actuals'!$A$1:$L$1240,9,FALSE)</f>
        <v>893.59</v>
      </c>
      <c r="E34" s="94">
        <f t="shared" si="0"/>
        <v>0.68012055987274245</v>
      </c>
      <c r="F34" s="161">
        <f t="shared" si="1"/>
        <v>1191.4533333333334</v>
      </c>
      <c r="G34" s="25">
        <f t="shared" si="2"/>
        <v>1215.2824000000001</v>
      </c>
      <c r="I34" s="164"/>
      <c r="J34" s="14"/>
      <c r="K34" s="6"/>
    </row>
    <row r="35" spans="1:13" x14ac:dyDescent="0.2">
      <c r="A35" s="92" t="s">
        <v>450</v>
      </c>
      <c r="B35" s="92" t="s">
        <v>451</v>
      </c>
      <c r="C35" s="93">
        <f>VLOOKUP(A35,'[1]2013 WORKSHEET'!$A$1:$E$618,3,FALSE )</f>
        <v>3706.69</v>
      </c>
      <c r="D35" s="93">
        <f>VLOOKUP(A35,'[1]2012 Actuals'!$A$1:$L$1240,9,FALSE)</f>
        <v>1999.51</v>
      </c>
      <c r="E35" s="94">
        <f t="shared" si="0"/>
        <v>0.53943275536934565</v>
      </c>
      <c r="F35" s="161">
        <f t="shared" si="1"/>
        <v>2666.0133333333333</v>
      </c>
      <c r="G35" s="25">
        <f>+F35*1.02</f>
        <v>2719.3335999999999</v>
      </c>
      <c r="I35" s="159"/>
      <c r="J35" s="165"/>
    </row>
    <row r="36" spans="1:13" x14ac:dyDescent="0.2">
      <c r="A36" s="92" t="s">
        <v>452</v>
      </c>
      <c r="B36" s="92" t="s">
        <v>453</v>
      </c>
      <c r="C36" s="93">
        <f>VLOOKUP(A36,'[1]2013 WORKSHEET'!$A$1:$E$618,3,FALSE )</f>
        <v>3458.21</v>
      </c>
      <c r="D36" s="93">
        <f>VLOOKUP(A36,'[1]2012 Actuals'!$A$1:$L$1240,9,FALSE)</f>
        <v>2467.83</v>
      </c>
      <c r="E36" s="94">
        <f t="shared" si="0"/>
        <v>0.71361484698731426</v>
      </c>
      <c r="F36" s="161">
        <f t="shared" si="1"/>
        <v>3290.4399999999996</v>
      </c>
      <c r="G36" s="25">
        <f t="shared" si="2"/>
        <v>3356.2487999999998</v>
      </c>
      <c r="I36" s="159"/>
      <c r="J36" s="6"/>
    </row>
    <row r="37" spans="1:13" x14ac:dyDescent="0.2">
      <c r="A37" s="92" t="s">
        <v>454</v>
      </c>
      <c r="B37" s="92" t="s">
        <v>455</v>
      </c>
      <c r="C37" s="93">
        <f>VLOOKUP(A37,'[1]2013 WORKSHEET'!$A$1:$E$618,3,FALSE )</f>
        <v>9632</v>
      </c>
      <c r="D37" s="95">
        <f>VLOOKUP(A37,'[1]2012 Actuals'!$A$1:$L$1240,9,FALSE)</f>
        <v>9632.7000000000007</v>
      </c>
      <c r="E37" s="94">
        <f t="shared" si="0"/>
        <v>1.0000726744186048</v>
      </c>
      <c r="F37" s="93">
        <f t="shared" ref="F37:F42" si="3">+D37</f>
        <v>9632.7000000000007</v>
      </c>
      <c r="G37" s="25">
        <v>9856</v>
      </c>
      <c r="I37" s="159" t="s">
        <v>456</v>
      </c>
    </row>
    <row r="38" spans="1:13" x14ac:dyDescent="0.2">
      <c r="A38" s="92" t="s">
        <v>457</v>
      </c>
      <c r="B38" s="92" t="s">
        <v>458</v>
      </c>
      <c r="C38" s="93">
        <f>VLOOKUP(A38,'[1]2013 WORKSHEET'!$A$1:$E$618,3,FALSE )</f>
        <v>474.21</v>
      </c>
      <c r="D38" s="93">
        <f>VLOOKUP(A38,'[1]2012 Actuals'!$A$1:$L$1240,9,FALSE)</f>
        <v>485.04</v>
      </c>
      <c r="E38" s="94">
        <f t="shared" si="0"/>
        <v>1.0228379831720125</v>
      </c>
      <c r="F38" s="93">
        <f t="shared" si="3"/>
        <v>485.04</v>
      </c>
      <c r="G38" s="25">
        <f>+G37*0.0595</f>
        <v>586.43200000000002</v>
      </c>
      <c r="I38" s="159"/>
    </row>
    <row r="39" spans="1:13" x14ac:dyDescent="0.2">
      <c r="A39" s="92" t="s">
        <v>459</v>
      </c>
      <c r="B39" s="92" t="s">
        <v>460</v>
      </c>
      <c r="C39" s="93">
        <f>VLOOKUP(A39,'[1]2013 WORKSHEET'!$A$1:$E$618,3,FALSE )</f>
        <v>210.95</v>
      </c>
      <c r="D39" s="93">
        <f>VLOOKUP(A39,'[1]2012 Actuals'!$A$1:$L$1240,9,FALSE)</f>
        <v>221.16</v>
      </c>
      <c r="E39" s="94">
        <f t="shared" si="0"/>
        <v>1.0484000948091965</v>
      </c>
      <c r="F39" s="93">
        <f t="shared" si="3"/>
        <v>221.16</v>
      </c>
      <c r="G39" s="25">
        <f>+G37*0.014</f>
        <v>137.98400000000001</v>
      </c>
      <c r="I39" s="166"/>
      <c r="J39" s="1"/>
      <c r="K39" s="37"/>
      <c r="L39" s="2"/>
      <c r="M39" s="7"/>
    </row>
    <row r="40" spans="1:13" x14ac:dyDescent="0.2">
      <c r="A40" s="92" t="s">
        <v>461</v>
      </c>
      <c r="B40" s="92" t="s">
        <v>462</v>
      </c>
      <c r="C40" s="93">
        <f>VLOOKUP(A40,'[1]2013 WORKSHEET'!$A$1:$E$618,3,FALSE )</f>
        <v>176.97</v>
      </c>
      <c r="D40" s="93">
        <f>VLOOKUP(A40,'[1]2012 Actuals'!$A$1:$L$1240,9,FALSE)</f>
        <v>187.84</v>
      </c>
      <c r="E40" s="94">
        <f t="shared" si="0"/>
        <v>1.0614228400293835</v>
      </c>
      <c r="F40" s="93">
        <f t="shared" si="3"/>
        <v>187.84</v>
      </c>
      <c r="G40" s="25">
        <f>+G37*0.0195</f>
        <v>192.19200000000001</v>
      </c>
      <c r="I40" s="166"/>
      <c r="J40" s="1"/>
      <c r="K40" s="37"/>
      <c r="L40" s="2"/>
      <c r="M40" s="7"/>
    </row>
    <row r="41" spans="1:13" x14ac:dyDescent="0.2">
      <c r="A41" s="92" t="s">
        <v>463</v>
      </c>
      <c r="B41" s="92" t="s">
        <v>464</v>
      </c>
      <c r="C41" s="93">
        <f>VLOOKUP(A41,'[1]2013 WORKSHEET'!$A$1:$E$618,3,FALSE )</f>
        <v>310.39</v>
      </c>
      <c r="D41" s="93">
        <f>VLOOKUP(A41,'[1]2012 Actuals'!$A$1:$L$1240,9,FALSE)</f>
        <v>313.07</v>
      </c>
      <c r="E41" s="94">
        <f t="shared" si="0"/>
        <v>1.0086342987853991</v>
      </c>
      <c r="F41" s="93">
        <f t="shared" si="3"/>
        <v>313.07</v>
      </c>
      <c r="G41" s="25">
        <f>+G37*0.0325</f>
        <v>320.32</v>
      </c>
      <c r="I41" s="159"/>
      <c r="J41" s="1"/>
      <c r="K41" s="37"/>
      <c r="L41" s="2"/>
      <c r="M41" s="132"/>
    </row>
    <row r="42" spans="1:13" x14ac:dyDescent="0.2">
      <c r="A42" s="92" t="s">
        <v>465</v>
      </c>
      <c r="B42" s="92" t="s">
        <v>466</v>
      </c>
      <c r="C42" s="93">
        <f>VLOOKUP(A42,'[1]2013 WORKSHEET'!$A$1:$E$618,3,FALSE )</f>
        <v>3125</v>
      </c>
      <c r="D42" s="93">
        <f>VLOOKUP(A42,'[1]2012 Actuals'!$A$1:$L$1240,9,FALSE)</f>
        <v>179.32</v>
      </c>
      <c r="E42" s="94">
        <f t="shared" si="0"/>
        <v>5.73824E-2</v>
      </c>
      <c r="F42" s="93">
        <f t="shared" si="3"/>
        <v>179.32</v>
      </c>
      <c r="G42" s="25">
        <v>3191</v>
      </c>
      <c r="I42" s="159"/>
      <c r="J42" s="1"/>
      <c r="K42" s="37"/>
      <c r="L42" s="2"/>
      <c r="M42" s="7"/>
    </row>
    <row r="43" spans="1:13" x14ac:dyDescent="0.2">
      <c r="A43" s="92" t="s">
        <v>467</v>
      </c>
      <c r="B43" s="92" t="s">
        <v>468</v>
      </c>
      <c r="C43" s="93"/>
      <c r="D43" s="93">
        <f>VLOOKUP(A43,'[1]2012 Actuals'!$A$1:$L$1240,9,FALSE)</f>
        <v>0</v>
      </c>
      <c r="E43" s="94"/>
      <c r="F43" s="95"/>
      <c r="G43" s="25"/>
      <c r="I43" s="159"/>
      <c r="J43" s="1"/>
      <c r="K43" s="37"/>
      <c r="L43" s="2"/>
      <c r="M43" s="132"/>
    </row>
    <row r="44" spans="1:13" ht="13.5" thickBot="1" x14ac:dyDescent="0.25">
      <c r="A44" s="1"/>
      <c r="B44" s="156" t="s">
        <v>421</v>
      </c>
      <c r="C44" s="147">
        <f>SUBTOTAL(109,C20:C42)</f>
        <v>80986.640000000014</v>
      </c>
      <c r="D44" s="147">
        <f>SUBTOTAL(109,D21:D43)</f>
        <v>46424.750000000007</v>
      </c>
      <c r="E44" s="147"/>
      <c r="F44" s="147">
        <f>SUM(F21:F43)</f>
        <v>75592.623333333351</v>
      </c>
      <c r="G44" s="147">
        <f>SUBTOTAL(109,G20:G42)</f>
        <v>82223.571199999991</v>
      </c>
      <c r="J44" s="1"/>
      <c r="K44" s="37"/>
      <c r="L44" s="2"/>
      <c r="M44" s="7"/>
    </row>
    <row r="45" spans="1:13" ht="13.5" thickTop="1" x14ac:dyDescent="0.2">
      <c r="K45" s="167"/>
      <c r="L45" s="132"/>
    </row>
    <row r="46" spans="1:13" x14ac:dyDescent="0.2">
      <c r="G46" s="132"/>
    </row>
    <row r="52" spans="11:12" x14ac:dyDescent="0.2">
      <c r="K52" s="132"/>
      <c r="L52" s="132"/>
    </row>
  </sheetData>
  <mergeCells count="2">
    <mergeCell ref="E7:E8"/>
    <mergeCell ref="I8:J8"/>
  </mergeCells>
  <pageMargins left="0.78740157480314965" right="0.39370078740157483" top="0.74803149606299213" bottom="0.74803149606299213" header="0.31496062992125984" footer="0.31496062992125984"/>
  <pageSetup scale="76" orientation="portrait" r:id="rId1"/>
  <colBreaks count="1" manualBreakCount="1">
    <brk id="7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C63C-2E10-41AC-B9E7-B733B17FEB55}">
  <dimension ref="A1:M44"/>
  <sheetViews>
    <sheetView topLeftCell="A6" zoomScaleNormal="100" workbookViewId="0">
      <selection activeCell="E36" sqref="E36"/>
    </sheetView>
  </sheetViews>
  <sheetFormatPr defaultRowHeight="12.75" x14ac:dyDescent="0.2"/>
  <cols>
    <col min="1" max="1" width="15.28515625" style="51" customWidth="1"/>
    <col min="2" max="2" width="33.42578125" style="51" customWidth="1"/>
    <col min="3" max="3" width="15" style="51" bestFit="1" customWidth="1"/>
    <col min="4" max="4" width="14.140625" style="51" customWidth="1"/>
    <col min="5" max="5" width="14" style="51" bestFit="1" customWidth="1"/>
    <col min="6" max="6" width="12.28515625" style="51" hidden="1" customWidth="1"/>
    <col min="7" max="7" width="12.7109375" style="51" customWidth="1"/>
    <col min="8" max="8" width="12.28515625" style="51" bestFit="1" customWidth="1"/>
    <col min="9" max="9" width="14" style="51" bestFit="1" customWidth="1"/>
    <col min="10" max="11" width="9.140625" style="51"/>
    <col min="12" max="12" width="11.42578125" style="51" customWidth="1"/>
    <col min="13" max="256" width="9.140625" style="51"/>
    <col min="257" max="257" width="15.28515625" style="51" customWidth="1"/>
    <col min="258" max="258" width="33.42578125" style="51" customWidth="1"/>
    <col min="259" max="259" width="15" style="51" bestFit="1" customWidth="1"/>
    <col min="260" max="260" width="14.140625" style="51" customWidth="1"/>
    <col min="261" max="261" width="14" style="51" bestFit="1" customWidth="1"/>
    <col min="262" max="262" width="0" style="51" hidden="1" customWidth="1"/>
    <col min="263" max="263" width="12.7109375" style="51" customWidth="1"/>
    <col min="264" max="264" width="12.28515625" style="51" bestFit="1" customWidth="1"/>
    <col min="265" max="265" width="14" style="51" bestFit="1" customWidth="1"/>
    <col min="266" max="267" width="9.140625" style="51"/>
    <col min="268" max="268" width="11.42578125" style="51" customWidth="1"/>
    <col min="269" max="512" width="9.140625" style="51"/>
    <col min="513" max="513" width="15.28515625" style="51" customWidth="1"/>
    <col min="514" max="514" width="33.42578125" style="51" customWidth="1"/>
    <col min="515" max="515" width="15" style="51" bestFit="1" customWidth="1"/>
    <col min="516" max="516" width="14.140625" style="51" customWidth="1"/>
    <col min="517" max="517" width="14" style="51" bestFit="1" customWidth="1"/>
    <col min="518" max="518" width="0" style="51" hidden="1" customWidth="1"/>
    <col min="519" max="519" width="12.7109375" style="51" customWidth="1"/>
    <col min="520" max="520" width="12.28515625" style="51" bestFit="1" customWidth="1"/>
    <col min="521" max="521" width="14" style="51" bestFit="1" customWidth="1"/>
    <col min="522" max="523" width="9.140625" style="51"/>
    <col min="524" max="524" width="11.42578125" style="51" customWidth="1"/>
    <col min="525" max="768" width="9.140625" style="51"/>
    <col min="769" max="769" width="15.28515625" style="51" customWidth="1"/>
    <col min="770" max="770" width="33.42578125" style="51" customWidth="1"/>
    <col min="771" max="771" width="15" style="51" bestFit="1" customWidth="1"/>
    <col min="772" max="772" width="14.140625" style="51" customWidth="1"/>
    <col min="773" max="773" width="14" style="51" bestFit="1" customWidth="1"/>
    <col min="774" max="774" width="0" style="51" hidden="1" customWidth="1"/>
    <col min="775" max="775" width="12.7109375" style="51" customWidth="1"/>
    <col min="776" max="776" width="12.28515625" style="51" bestFit="1" customWidth="1"/>
    <col min="777" max="777" width="14" style="51" bestFit="1" customWidth="1"/>
    <col min="778" max="779" width="9.140625" style="51"/>
    <col min="780" max="780" width="11.42578125" style="51" customWidth="1"/>
    <col min="781" max="1024" width="9.140625" style="51"/>
    <col min="1025" max="1025" width="15.28515625" style="51" customWidth="1"/>
    <col min="1026" max="1026" width="33.42578125" style="51" customWidth="1"/>
    <col min="1027" max="1027" width="15" style="51" bestFit="1" customWidth="1"/>
    <col min="1028" max="1028" width="14.140625" style="51" customWidth="1"/>
    <col min="1029" max="1029" width="14" style="51" bestFit="1" customWidth="1"/>
    <col min="1030" max="1030" width="0" style="51" hidden="1" customWidth="1"/>
    <col min="1031" max="1031" width="12.7109375" style="51" customWidth="1"/>
    <col min="1032" max="1032" width="12.28515625" style="51" bestFit="1" customWidth="1"/>
    <col min="1033" max="1033" width="14" style="51" bestFit="1" customWidth="1"/>
    <col min="1034" max="1035" width="9.140625" style="51"/>
    <col min="1036" max="1036" width="11.42578125" style="51" customWidth="1"/>
    <col min="1037" max="1280" width="9.140625" style="51"/>
    <col min="1281" max="1281" width="15.28515625" style="51" customWidth="1"/>
    <col min="1282" max="1282" width="33.42578125" style="51" customWidth="1"/>
    <col min="1283" max="1283" width="15" style="51" bestFit="1" customWidth="1"/>
    <col min="1284" max="1284" width="14.140625" style="51" customWidth="1"/>
    <col min="1285" max="1285" width="14" style="51" bestFit="1" customWidth="1"/>
    <col min="1286" max="1286" width="0" style="51" hidden="1" customWidth="1"/>
    <col min="1287" max="1287" width="12.7109375" style="51" customWidth="1"/>
    <col min="1288" max="1288" width="12.28515625" style="51" bestFit="1" customWidth="1"/>
    <col min="1289" max="1289" width="14" style="51" bestFit="1" customWidth="1"/>
    <col min="1290" max="1291" width="9.140625" style="51"/>
    <col min="1292" max="1292" width="11.42578125" style="51" customWidth="1"/>
    <col min="1293" max="1536" width="9.140625" style="51"/>
    <col min="1537" max="1537" width="15.28515625" style="51" customWidth="1"/>
    <col min="1538" max="1538" width="33.42578125" style="51" customWidth="1"/>
    <col min="1539" max="1539" width="15" style="51" bestFit="1" customWidth="1"/>
    <col min="1540" max="1540" width="14.140625" style="51" customWidth="1"/>
    <col min="1541" max="1541" width="14" style="51" bestFit="1" customWidth="1"/>
    <col min="1542" max="1542" width="0" style="51" hidden="1" customWidth="1"/>
    <col min="1543" max="1543" width="12.7109375" style="51" customWidth="1"/>
    <col min="1544" max="1544" width="12.28515625" style="51" bestFit="1" customWidth="1"/>
    <col min="1545" max="1545" width="14" style="51" bestFit="1" customWidth="1"/>
    <col min="1546" max="1547" width="9.140625" style="51"/>
    <col min="1548" max="1548" width="11.42578125" style="51" customWidth="1"/>
    <col min="1549" max="1792" width="9.140625" style="51"/>
    <col min="1793" max="1793" width="15.28515625" style="51" customWidth="1"/>
    <col min="1794" max="1794" width="33.42578125" style="51" customWidth="1"/>
    <col min="1795" max="1795" width="15" style="51" bestFit="1" customWidth="1"/>
    <col min="1796" max="1796" width="14.140625" style="51" customWidth="1"/>
    <col min="1797" max="1797" width="14" style="51" bestFit="1" customWidth="1"/>
    <col min="1798" max="1798" width="0" style="51" hidden="1" customWidth="1"/>
    <col min="1799" max="1799" width="12.7109375" style="51" customWidth="1"/>
    <col min="1800" max="1800" width="12.28515625" style="51" bestFit="1" customWidth="1"/>
    <col min="1801" max="1801" width="14" style="51" bestFit="1" customWidth="1"/>
    <col min="1802" max="1803" width="9.140625" style="51"/>
    <col min="1804" max="1804" width="11.42578125" style="51" customWidth="1"/>
    <col min="1805" max="2048" width="9.140625" style="51"/>
    <col min="2049" max="2049" width="15.28515625" style="51" customWidth="1"/>
    <col min="2050" max="2050" width="33.42578125" style="51" customWidth="1"/>
    <col min="2051" max="2051" width="15" style="51" bestFit="1" customWidth="1"/>
    <col min="2052" max="2052" width="14.140625" style="51" customWidth="1"/>
    <col min="2053" max="2053" width="14" style="51" bestFit="1" customWidth="1"/>
    <col min="2054" max="2054" width="0" style="51" hidden="1" customWidth="1"/>
    <col min="2055" max="2055" width="12.7109375" style="51" customWidth="1"/>
    <col min="2056" max="2056" width="12.28515625" style="51" bestFit="1" customWidth="1"/>
    <col min="2057" max="2057" width="14" style="51" bestFit="1" customWidth="1"/>
    <col min="2058" max="2059" width="9.140625" style="51"/>
    <col min="2060" max="2060" width="11.42578125" style="51" customWidth="1"/>
    <col min="2061" max="2304" width="9.140625" style="51"/>
    <col min="2305" max="2305" width="15.28515625" style="51" customWidth="1"/>
    <col min="2306" max="2306" width="33.42578125" style="51" customWidth="1"/>
    <col min="2307" max="2307" width="15" style="51" bestFit="1" customWidth="1"/>
    <col min="2308" max="2308" width="14.140625" style="51" customWidth="1"/>
    <col min="2309" max="2309" width="14" style="51" bestFit="1" customWidth="1"/>
    <col min="2310" max="2310" width="0" style="51" hidden="1" customWidth="1"/>
    <col min="2311" max="2311" width="12.7109375" style="51" customWidth="1"/>
    <col min="2312" max="2312" width="12.28515625" style="51" bestFit="1" customWidth="1"/>
    <col min="2313" max="2313" width="14" style="51" bestFit="1" customWidth="1"/>
    <col min="2314" max="2315" width="9.140625" style="51"/>
    <col min="2316" max="2316" width="11.42578125" style="51" customWidth="1"/>
    <col min="2317" max="2560" width="9.140625" style="51"/>
    <col min="2561" max="2561" width="15.28515625" style="51" customWidth="1"/>
    <col min="2562" max="2562" width="33.42578125" style="51" customWidth="1"/>
    <col min="2563" max="2563" width="15" style="51" bestFit="1" customWidth="1"/>
    <col min="2564" max="2564" width="14.140625" style="51" customWidth="1"/>
    <col min="2565" max="2565" width="14" style="51" bestFit="1" customWidth="1"/>
    <col min="2566" max="2566" width="0" style="51" hidden="1" customWidth="1"/>
    <col min="2567" max="2567" width="12.7109375" style="51" customWidth="1"/>
    <col min="2568" max="2568" width="12.28515625" style="51" bestFit="1" customWidth="1"/>
    <col min="2569" max="2569" width="14" style="51" bestFit="1" customWidth="1"/>
    <col min="2570" max="2571" width="9.140625" style="51"/>
    <col min="2572" max="2572" width="11.42578125" style="51" customWidth="1"/>
    <col min="2573" max="2816" width="9.140625" style="51"/>
    <col min="2817" max="2817" width="15.28515625" style="51" customWidth="1"/>
    <col min="2818" max="2818" width="33.42578125" style="51" customWidth="1"/>
    <col min="2819" max="2819" width="15" style="51" bestFit="1" customWidth="1"/>
    <col min="2820" max="2820" width="14.140625" style="51" customWidth="1"/>
    <col min="2821" max="2821" width="14" style="51" bestFit="1" customWidth="1"/>
    <col min="2822" max="2822" width="0" style="51" hidden="1" customWidth="1"/>
    <col min="2823" max="2823" width="12.7109375" style="51" customWidth="1"/>
    <col min="2824" max="2824" width="12.28515625" style="51" bestFit="1" customWidth="1"/>
    <col min="2825" max="2825" width="14" style="51" bestFit="1" customWidth="1"/>
    <col min="2826" max="2827" width="9.140625" style="51"/>
    <col min="2828" max="2828" width="11.42578125" style="51" customWidth="1"/>
    <col min="2829" max="3072" width="9.140625" style="51"/>
    <col min="3073" max="3073" width="15.28515625" style="51" customWidth="1"/>
    <col min="3074" max="3074" width="33.42578125" style="51" customWidth="1"/>
    <col min="3075" max="3075" width="15" style="51" bestFit="1" customWidth="1"/>
    <col min="3076" max="3076" width="14.140625" style="51" customWidth="1"/>
    <col min="3077" max="3077" width="14" style="51" bestFit="1" customWidth="1"/>
    <col min="3078" max="3078" width="0" style="51" hidden="1" customWidth="1"/>
    <col min="3079" max="3079" width="12.7109375" style="51" customWidth="1"/>
    <col min="3080" max="3080" width="12.28515625" style="51" bestFit="1" customWidth="1"/>
    <col min="3081" max="3081" width="14" style="51" bestFit="1" customWidth="1"/>
    <col min="3082" max="3083" width="9.140625" style="51"/>
    <col min="3084" max="3084" width="11.42578125" style="51" customWidth="1"/>
    <col min="3085" max="3328" width="9.140625" style="51"/>
    <col min="3329" max="3329" width="15.28515625" style="51" customWidth="1"/>
    <col min="3330" max="3330" width="33.42578125" style="51" customWidth="1"/>
    <col min="3331" max="3331" width="15" style="51" bestFit="1" customWidth="1"/>
    <col min="3332" max="3332" width="14.140625" style="51" customWidth="1"/>
    <col min="3333" max="3333" width="14" style="51" bestFit="1" customWidth="1"/>
    <col min="3334" max="3334" width="0" style="51" hidden="1" customWidth="1"/>
    <col min="3335" max="3335" width="12.7109375" style="51" customWidth="1"/>
    <col min="3336" max="3336" width="12.28515625" style="51" bestFit="1" customWidth="1"/>
    <col min="3337" max="3337" width="14" style="51" bestFit="1" customWidth="1"/>
    <col min="3338" max="3339" width="9.140625" style="51"/>
    <col min="3340" max="3340" width="11.42578125" style="51" customWidth="1"/>
    <col min="3341" max="3584" width="9.140625" style="51"/>
    <col min="3585" max="3585" width="15.28515625" style="51" customWidth="1"/>
    <col min="3586" max="3586" width="33.42578125" style="51" customWidth="1"/>
    <col min="3587" max="3587" width="15" style="51" bestFit="1" customWidth="1"/>
    <col min="3588" max="3588" width="14.140625" style="51" customWidth="1"/>
    <col min="3589" max="3589" width="14" style="51" bestFit="1" customWidth="1"/>
    <col min="3590" max="3590" width="0" style="51" hidden="1" customWidth="1"/>
    <col min="3591" max="3591" width="12.7109375" style="51" customWidth="1"/>
    <col min="3592" max="3592" width="12.28515625" style="51" bestFit="1" customWidth="1"/>
    <col min="3593" max="3593" width="14" style="51" bestFit="1" customWidth="1"/>
    <col min="3594" max="3595" width="9.140625" style="51"/>
    <col min="3596" max="3596" width="11.42578125" style="51" customWidth="1"/>
    <col min="3597" max="3840" width="9.140625" style="51"/>
    <col min="3841" max="3841" width="15.28515625" style="51" customWidth="1"/>
    <col min="3842" max="3842" width="33.42578125" style="51" customWidth="1"/>
    <col min="3843" max="3843" width="15" style="51" bestFit="1" customWidth="1"/>
    <col min="3844" max="3844" width="14.140625" style="51" customWidth="1"/>
    <col min="3845" max="3845" width="14" style="51" bestFit="1" customWidth="1"/>
    <col min="3846" max="3846" width="0" style="51" hidden="1" customWidth="1"/>
    <col min="3847" max="3847" width="12.7109375" style="51" customWidth="1"/>
    <col min="3848" max="3848" width="12.28515625" style="51" bestFit="1" customWidth="1"/>
    <col min="3849" max="3849" width="14" style="51" bestFit="1" customWidth="1"/>
    <col min="3850" max="3851" width="9.140625" style="51"/>
    <col min="3852" max="3852" width="11.42578125" style="51" customWidth="1"/>
    <col min="3853" max="4096" width="9.140625" style="51"/>
    <col min="4097" max="4097" width="15.28515625" style="51" customWidth="1"/>
    <col min="4098" max="4098" width="33.42578125" style="51" customWidth="1"/>
    <col min="4099" max="4099" width="15" style="51" bestFit="1" customWidth="1"/>
    <col min="4100" max="4100" width="14.140625" style="51" customWidth="1"/>
    <col min="4101" max="4101" width="14" style="51" bestFit="1" customWidth="1"/>
    <col min="4102" max="4102" width="0" style="51" hidden="1" customWidth="1"/>
    <col min="4103" max="4103" width="12.7109375" style="51" customWidth="1"/>
    <col min="4104" max="4104" width="12.28515625" style="51" bestFit="1" customWidth="1"/>
    <col min="4105" max="4105" width="14" style="51" bestFit="1" customWidth="1"/>
    <col min="4106" max="4107" width="9.140625" style="51"/>
    <col min="4108" max="4108" width="11.42578125" style="51" customWidth="1"/>
    <col min="4109" max="4352" width="9.140625" style="51"/>
    <col min="4353" max="4353" width="15.28515625" style="51" customWidth="1"/>
    <col min="4354" max="4354" width="33.42578125" style="51" customWidth="1"/>
    <col min="4355" max="4355" width="15" style="51" bestFit="1" customWidth="1"/>
    <col min="4356" max="4356" width="14.140625" style="51" customWidth="1"/>
    <col min="4357" max="4357" width="14" style="51" bestFit="1" customWidth="1"/>
    <col min="4358" max="4358" width="0" style="51" hidden="1" customWidth="1"/>
    <col min="4359" max="4359" width="12.7109375" style="51" customWidth="1"/>
    <col min="4360" max="4360" width="12.28515625" style="51" bestFit="1" customWidth="1"/>
    <col min="4361" max="4361" width="14" style="51" bestFit="1" customWidth="1"/>
    <col min="4362" max="4363" width="9.140625" style="51"/>
    <col min="4364" max="4364" width="11.42578125" style="51" customWidth="1"/>
    <col min="4365" max="4608" width="9.140625" style="51"/>
    <col min="4609" max="4609" width="15.28515625" style="51" customWidth="1"/>
    <col min="4610" max="4610" width="33.42578125" style="51" customWidth="1"/>
    <col min="4611" max="4611" width="15" style="51" bestFit="1" customWidth="1"/>
    <col min="4612" max="4612" width="14.140625" style="51" customWidth="1"/>
    <col min="4613" max="4613" width="14" style="51" bestFit="1" customWidth="1"/>
    <col min="4614" max="4614" width="0" style="51" hidden="1" customWidth="1"/>
    <col min="4615" max="4615" width="12.7109375" style="51" customWidth="1"/>
    <col min="4616" max="4616" width="12.28515625" style="51" bestFit="1" customWidth="1"/>
    <col min="4617" max="4617" width="14" style="51" bestFit="1" customWidth="1"/>
    <col min="4618" max="4619" width="9.140625" style="51"/>
    <col min="4620" max="4620" width="11.42578125" style="51" customWidth="1"/>
    <col min="4621" max="4864" width="9.140625" style="51"/>
    <col min="4865" max="4865" width="15.28515625" style="51" customWidth="1"/>
    <col min="4866" max="4866" width="33.42578125" style="51" customWidth="1"/>
    <col min="4867" max="4867" width="15" style="51" bestFit="1" customWidth="1"/>
    <col min="4868" max="4868" width="14.140625" style="51" customWidth="1"/>
    <col min="4869" max="4869" width="14" style="51" bestFit="1" customWidth="1"/>
    <col min="4870" max="4870" width="0" style="51" hidden="1" customWidth="1"/>
    <col min="4871" max="4871" width="12.7109375" style="51" customWidth="1"/>
    <col min="4872" max="4872" width="12.28515625" style="51" bestFit="1" customWidth="1"/>
    <col min="4873" max="4873" width="14" style="51" bestFit="1" customWidth="1"/>
    <col min="4874" max="4875" width="9.140625" style="51"/>
    <col min="4876" max="4876" width="11.42578125" style="51" customWidth="1"/>
    <col min="4877" max="5120" width="9.140625" style="51"/>
    <col min="5121" max="5121" width="15.28515625" style="51" customWidth="1"/>
    <col min="5122" max="5122" width="33.42578125" style="51" customWidth="1"/>
    <col min="5123" max="5123" width="15" style="51" bestFit="1" customWidth="1"/>
    <col min="5124" max="5124" width="14.140625" style="51" customWidth="1"/>
    <col min="5125" max="5125" width="14" style="51" bestFit="1" customWidth="1"/>
    <col min="5126" max="5126" width="0" style="51" hidden="1" customWidth="1"/>
    <col min="5127" max="5127" width="12.7109375" style="51" customWidth="1"/>
    <col min="5128" max="5128" width="12.28515625" style="51" bestFit="1" customWidth="1"/>
    <col min="5129" max="5129" width="14" style="51" bestFit="1" customWidth="1"/>
    <col min="5130" max="5131" width="9.140625" style="51"/>
    <col min="5132" max="5132" width="11.42578125" style="51" customWidth="1"/>
    <col min="5133" max="5376" width="9.140625" style="51"/>
    <col min="5377" max="5377" width="15.28515625" style="51" customWidth="1"/>
    <col min="5378" max="5378" width="33.42578125" style="51" customWidth="1"/>
    <col min="5379" max="5379" width="15" style="51" bestFit="1" customWidth="1"/>
    <col min="5380" max="5380" width="14.140625" style="51" customWidth="1"/>
    <col min="5381" max="5381" width="14" style="51" bestFit="1" customWidth="1"/>
    <col min="5382" max="5382" width="0" style="51" hidden="1" customWidth="1"/>
    <col min="5383" max="5383" width="12.7109375" style="51" customWidth="1"/>
    <col min="5384" max="5384" width="12.28515625" style="51" bestFit="1" customWidth="1"/>
    <col min="5385" max="5385" width="14" style="51" bestFit="1" customWidth="1"/>
    <col min="5386" max="5387" width="9.140625" style="51"/>
    <col min="5388" max="5388" width="11.42578125" style="51" customWidth="1"/>
    <col min="5389" max="5632" width="9.140625" style="51"/>
    <col min="5633" max="5633" width="15.28515625" style="51" customWidth="1"/>
    <col min="5634" max="5634" width="33.42578125" style="51" customWidth="1"/>
    <col min="5635" max="5635" width="15" style="51" bestFit="1" customWidth="1"/>
    <col min="5636" max="5636" width="14.140625" style="51" customWidth="1"/>
    <col min="5637" max="5637" width="14" style="51" bestFit="1" customWidth="1"/>
    <col min="5638" max="5638" width="0" style="51" hidden="1" customWidth="1"/>
    <col min="5639" max="5639" width="12.7109375" style="51" customWidth="1"/>
    <col min="5640" max="5640" width="12.28515625" style="51" bestFit="1" customWidth="1"/>
    <col min="5641" max="5641" width="14" style="51" bestFit="1" customWidth="1"/>
    <col min="5642" max="5643" width="9.140625" style="51"/>
    <col min="5644" max="5644" width="11.42578125" style="51" customWidth="1"/>
    <col min="5645" max="5888" width="9.140625" style="51"/>
    <col min="5889" max="5889" width="15.28515625" style="51" customWidth="1"/>
    <col min="5890" max="5890" width="33.42578125" style="51" customWidth="1"/>
    <col min="5891" max="5891" width="15" style="51" bestFit="1" customWidth="1"/>
    <col min="5892" max="5892" width="14.140625" style="51" customWidth="1"/>
    <col min="5893" max="5893" width="14" style="51" bestFit="1" customWidth="1"/>
    <col min="5894" max="5894" width="0" style="51" hidden="1" customWidth="1"/>
    <col min="5895" max="5895" width="12.7109375" style="51" customWidth="1"/>
    <col min="5896" max="5896" width="12.28515625" style="51" bestFit="1" customWidth="1"/>
    <col min="5897" max="5897" width="14" style="51" bestFit="1" customWidth="1"/>
    <col min="5898" max="5899" width="9.140625" style="51"/>
    <col min="5900" max="5900" width="11.42578125" style="51" customWidth="1"/>
    <col min="5901" max="6144" width="9.140625" style="51"/>
    <col min="6145" max="6145" width="15.28515625" style="51" customWidth="1"/>
    <col min="6146" max="6146" width="33.42578125" style="51" customWidth="1"/>
    <col min="6147" max="6147" width="15" style="51" bestFit="1" customWidth="1"/>
    <col min="6148" max="6148" width="14.140625" style="51" customWidth="1"/>
    <col min="6149" max="6149" width="14" style="51" bestFit="1" customWidth="1"/>
    <col min="6150" max="6150" width="0" style="51" hidden="1" customWidth="1"/>
    <col min="6151" max="6151" width="12.7109375" style="51" customWidth="1"/>
    <col min="6152" max="6152" width="12.28515625" style="51" bestFit="1" customWidth="1"/>
    <col min="6153" max="6153" width="14" style="51" bestFit="1" customWidth="1"/>
    <col min="6154" max="6155" width="9.140625" style="51"/>
    <col min="6156" max="6156" width="11.42578125" style="51" customWidth="1"/>
    <col min="6157" max="6400" width="9.140625" style="51"/>
    <col min="6401" max="6401" width="15.28515625" style="51" customWidth="1"/>
    <col min="6402" max="6402" width="33.42578125" style="51" customWidth="1"/>
    <col min="6403" max="6403" width="15" style="51" bestFit="1" customWidth="1"/>
    <col min="6404" max="6404" width="14.140625" style="51" customWidth="1"/>
    <col min="6405" max="6405" width="14" style="51" bestFit="1" customWidth="1"/>
    <col min="6406" max="6406" width="0" style="51" hidden="1" customWidth="1"/>
    <col min="6407" max="6407" width="12.7109375" style="51" customWidth="1"/>
    <col min="6408" max="6408" width="12.28515625" style="51" bestFit="1" customWidth="1"/>
    <col min="6409" max="6409" width="14" style="51" bestFit="1" customWidth="1"/>
    <col min="6410" max="6411" width="9.140625" style="51"/>
    <col min="6412" max="6412" width="11.42578125" style="51" customWidth="1"/>
    <col min="6413" max="6656" width="9.140625" style="51"/>
    <col min="6657" max="6657" width="15.28515625" style="51" customWidth="1"/>
    <col min="6658" max="6658" width="33.42578125" style="51" customWidth="1"/>
    <col min="6659" max="6659" width="15" style="51" bestFit="1" customWidth="1"/>
    <col min="6660" max="6660" width="14.140625" style="51" customWidth="1"/>
    <col min="6661" max="6661" width="14" style="51" bestFit="1" customWidth="1"/>
    <col min="6662" max="6662" width="0" style="51" hidden="1" customWidth="1"/>
    <col min="6663" max="6663" width="12.7109375" style="51" customWidth="1"/>
    <col min="6664" max="6664" width="12.28515625" style="51" bestFit="1" customWidth="1"/>
    <col min="6665" max="6665" width="14" style="51" bestFit="1" customWidth="1"/>
    <col min="6666" max="6667" width="9.140625" style="51"/>
    <col min="6668" max="6668" width="11.42578125" style="51" customWidth="1"/>
    <col min="6669" max="6912" width="9.140625" style="51"/>
    <col min="6913" max="6913" width="15.28515625" style="51" customWidth="1"/>
    <col min="6914" max="6914" width="33.42578125" style="51" customWidth="1"/>
    <col min="6915" max="6915" width="15" style="51" bestFit="1" customWidth="1"/>
    <col min="6916" max="6916" width="14.140625" style="51" customWidth="1"/>
    <col min="6917" max="6917" width="14" style="51" bestFit="1" customWidth="1"/>
    <col min="6918" max="6918" width="0" style="51" hidden="1" customWidth="1"/>
    <col min="6919" max="6919" width="12.7109375" style="51" customWidth="1"/>
    <col min="6920" max="6920" width="12.28515625" style="51" bestFit="1" customWidth="1"/>
    <col min="6921" max="6921" width="14" style="51" bestFit="1" customWidth="1"/>
    <col min="6922" max="6923" width="9.140625" style="51"/>
    <col min="6924" max="6924" width="11.42578125" style="51" customWidth="1"/>
    <col min="6925" max="7168" width="9.140625" style="51"/>
    <col min="7169" max="7169" width="15.28515625" style="51" customWidth="1"/>
    <col min="7170" max="7170" width="33.42578125" style="51" customWidth="1"/>
    <col min="7171" max="7171" width="15" style="51" bestFit="1" customWidth="1"/>
    <col min="7172" max="7172" width="14.140625" style="51" customWidth="1"/>
    <col min="7173" max="7173" width="14" style="51" bestFit="1" customWidth="1"/>
    <col min="7174" max="7174" width="0" style="51" hidden="1" customWidth="1"/>
    <col min="7175" max="7175" width="12.7109375" style="51" customWidth="1"/>
    <col min="7176" max="7176" width="12.28515625" style="51" bestFit="1" customWidth="1"/>
    <col min="7177" max="7177" width="14" style="51" bestFit="1" customWidth="1"/>
    <col min="7178" max="7179" width="9.140625" style="51"/>
    <col min="7180" max="7180" width="11.42578125" style="51" customWidth="1"/>
    <col min="7181" max="7424" width="9.140625" style="51"/>
    <col min="7425" max="7425" width="15.28515625" style="51" customWidth="1"/>
    <col min="7426" max="7426" width="33.42578125" style="51" customWidth="1"/>
    <col min="7427" max="7427" width="15" style="51" bestFit="1" customWidth="1"/>
    <col min="7428" max="7428" width="14.140625" style="51" customWidth="1"/>
    <col min="7429" max="7429" width="14" style="51" bestFit="1" customWidth="1"/>
    <col min="7430" max="7430" width="0" style="51" hidden="1" customWidth="1"/>
    <col min="7431" max="7431" width="12.7109375" style="51" customWidth="1"/>
    <col min="7432" max="7432" width="12.28515625" style="51" bestFit="1" customWidth="1"/>
    <col min="7433" max="7433" width="14" style="51" bestFit="1" customWidth="1"/>
    <col min="7434" max="7435" width="9.140625" style="51"/>
    <col min="7436" max="7436" width="11.42578125" style="51" customWidth="1"/>
    <col min="7437" max="7680" width="9.140625" style="51"/>
    <col min="7681" max="7681" width="15.28515625" style="51" customWidth="1"/>
    <col min="7682" max="7682" width="33.42578125" style="51" customWidth="1"/>
    <col min="7683" max="7683" width="15" style="51" bestFit="1" customWidth="1"/>
    <col min="7684" max="7684" width="14.140625" style="51" customWidth="1"/>
    <col min="7685" max="7685" width="14" style="51" bestFit="1" customWidth="1"/>
    <col min="7686" max="7686" width="0" style="51" hidden="1" customWidth="1"/>
    <col min="7687" max="7687" width="12.7109375" style="51" customWidth="1"/>
    <col min="7688" max="7688" width="12.28515625" style="51" bestFit="1" customWidth="1"/>
    <col min="7689" max="7689" width="14" style="51" bestFit="1" customWidth="1"/>
    <col min="7690" max="7691" width="9.140625" style="51"/>
    <col min="7692" max="7692" width="11.42578125" style="51" customWidth="1"/>
    <col min="7693" max="7936" width="9.140625" style="51"/>
    <col min="7937" max="7937" width="15.28515625" style="51" customWidth="1"/>
    <col min="7938" max="7938" width="33.42578125" style="51" customWidth="1"/>
    <col min="7939" max="7939" width="15" style="51" bestFit="1" customWidth="1"/>
    <col min="7940" max="7940" width="14.140625" style="51" customWidth="1"/>
    <col min="7941" max="7941" width="14" style="51" bestFit="1" customWidth="1"/>
    <col min="7942" max="7942" width="0" style="51" hidden="1" customWidth="1"/>
    <col min="7943" max="7943" width="12.7109375" style="51" customWidth="1"/>
    <col min="7944" max="7944" width="12.28515625" style="51" bestFit="1" customWidth="1"/>
    <col min="7945" max="7945" width="14" style="51" bestFit="1" customWidth="1"/>
    <col min="7946" max="7947" width="9.140625" style="51"/>
    <col min="7948" max="7948" width="11.42578125" style="51" customWidth="1"/>
    <col min="7949" max="8192" width="9.140625" style="51"/>
    <col min="8193" max="8193" width="15.28515625" style="51" customWidth="1"/>
    <col min="8194" max="8194" width="33.42578125" style="51" customWidth="1"/>
    <col min="8195" max="8195" width="15" style="51" bestFit="1" customWidth="1"/>
    <col min="8196" max="8196" width="14.140625" style="51" customWidth="1"/>
    <col min="8197" max="8197" width="14" style="51" bestFit="1" customWidth="1"/>
    <col min="8198" max="8198" width="0" style="51" hidden="1" customWidth="1"/>
    <col min="8199" max="8199" width="12.7109375" style="51" customWidth="1"/>
    <col min="8200" max="8200" width="12.28515625" style="51" bestFit="1" customWidth="1"/>
    <col min="8201" max="8201" width="14" style="51" bestFit="1" customWidth="1"/>
    <col min="8202" max="8203" width="9.140625" style="51"/>
    <col min="8204" max="8204" width="11.42578125" style="51" customWidth="1"/>
    <col min="8205" max="8448" width="9.140625" style="51"/>
    <col min="8449" max="8449" width="15.28515625" style="51" customWidth="1"/>
    <col min="8450" max="8450" width="33.42578125" style="51" customWidth="1"/>
    <col min="8451" max="8451" width="15" style="51" bestFit="1" customWidth="1"/>
    <col min="8452" max="8452" width="14.140625" style="51" customWidth="1"/>
    <col min="8453" max="8453" width="14" style="51" bestFit="1" customWidth="1"/>
    <col min="8454" max="8454" width="0" style="51" hidden="1" customWidth="1"/>
    <col min="8455" max="8455" width="12.7109375" style="51" customWidth="1"/>
    <col min="8456" max="8456" width="12.28515625" style="51" bestFit="1" customWidth="1"/>
    <col min="8457" max="8457" width="14" style="51" bestFit="1" customWidth="1"/>
    <col min="8458" max="8459" width="9.140625" style="51"/>
    <col min="8460" max="8460" width="11.42578125" style="51" customWidth="1"/>
    <col min="8461" max="8704" width="9.140625" style="51"/>
    <col min="8705" max="8705" width="15.28515625" style="51" customWidth="1"/>
    <col min="8706" max="8706" width="33.42578125" style="51" customWidth="1"/>
    <col min="8707" max="8707" width="15" style="51" bestFit="1" customWidth="1"/>
    <col min="8708" max="8708" width="14.140625" style="51" customWidth="1"/>
    <col min="8709" max="8709" width="14" style="51" bestFit="1" customWidth="1"/>
    <col min="8710" max="8710" width="0" style="51" hidden="1" customWidth="1"/>
    <col min="8711" max="8711" width="12.7109375" style="51" customWidth="1"/>
    <col min="8712" max="8712" width="12.28515625" style="51" bestFit="1" customWidth="1"/>
    <col min="8713" max="8713" width="14" style="51" bestFit="1" customWidth="1"/>
    <col min="8714" max="8715" width="9.140625" style="51"/>
    <col min="8716" max="8716" width="11.42578125" style="51" customWidth="1"/>
    <col min="8717" max="8960" width="9.140625" style="51"/>
    <col min="8961" max="8961" width="15.28515625" style="51" customWidth="1"/>
    <col min="8962" max="8962" width="33.42578125" style="51" customWidth="1"/>
    <col min="8963" max="8963" width="15" style="51" bestFit="1" customWidth="1"/>
    <col min="8964" max="8964" width="14.140625" style="51" customWidth="1"/>
    <col min="8965" max="8965" width="14" style="51" bestFit="1" customWidth="1"/>
    <col min="8966" max="8966" width="0" style="51" hidden="1" customWidth="1"/>
    <col min="8967" max="8967" width="12.7109375" style="51" customWidth="1"/>
    <col min="8968" max="8968" width="12.28515625" style="51" bestFit="1" customWidth="1"/>
    <col min="8969" max="8969" width="14" style="51" bestFit="1" customWidth="1"/>
    <col min="8970" max="8971" width="9.140625" style="51"/>
    <col min="8972" max="8972" width="11.42578125" style="51" customWidth="1"/>
    <col min="8973" max="9216" width="9.140625" style="51"/>
    <col min="9217" max="9217" width="15.28515625" style="51" customWidth="1"/>
    <col min="9218" max="9218" width="33.42578125" style="51" customWidth="1"/>
    <col min="9219" max="9219" width="15" style="51" bestFit="1" customWidth="1"/>
    <col min="9220" max="9220" width="14.140625" style="51" customWidth="1"/>
    <col min="9221" max="9221" width="14" style="51" bestFit="1" customWidth="1"/>
    <col min="9222" max="9222" width="0" style="51" hidden="1" customWidth="1"/>
    <col min="9223" max="9223" width="12.7109375" style="51" customWidth="1"/>
    <col min="9224" max="9224" width="12.28515625" style="51" bestFit="1" customWidth="1"/>
    <col min="9225" max="9225" width="14" style="51" bestFit="1" customWidth="1"/>
    <col min="9226" max="9227" width="9.140625" style="51"/>
    <col min="9228" max="9228" width="11.42578125" style="51" customWidth="1"/>
    <col min="9229" max="9472" width="9.140625" style="51"/>
    <col min="9473" max="9473" width="15.28515625" style="51" customWidth="1"/>
    <col min="9474" max="9474" width="33.42578125" style="51" customWidth="1"/>
    <col min="9475" max="9475" width="15" style="51" bestFit="1" customWidth="1"/>
    <col min="9476" max="9476" width="14.140625" style="51" customWidth="1"/>
    <col min="9477" max="9477" width="14" style="51" bestFit="1" customWidth="1"/>
    <col min="9478" max="9478" width="0" style="51" hidden="1" customWidth="1"/>
    <col min="9479" max="9479" width="12.7109375" style="51" customWidth="1"/>
    <col min="9480" max="9480" width="12.28515625" style="51" bestFit="1" customWidth="1"/>
    <col min="9481" max="9481" width="14" style="51" bestFit="1" customWidth="1"/>
    <col min="9482" max="9483" width="9.140625" style="51"/>
    <col min="9484" max="9484" width="11.42578125" style="51" customWidth="1"/>
    <col min="9485" max="9728" width="9.140625" style="51"/>
    <col min="9729" max="9729" width="15.28515625" style="51" customWidth="1"/>
    <col min="9730" max="9730" width="33.42578125" style="51" customWidth="1"/>
    <col min="9731" max="9731" width="15" style="51" bestFit="1" customWidth="1"/>
    <col min="9732" max="9732" width="14.140625" style="51" customWidth="1"/>
    <col min="9733" max="9733" width="14" style="51" bestFit="1" customWidth="1"/>
    <col min="9734" max="9734" width="0" style="51" hidden="1" customWidth="1"/>
    <col min="9735" max="9735" width="12.7109375" style="51" customWidth="1"/>
    <col min="9736" max="9736" width="12.28515625" style="51" bestFit="1" customWidth="1"/>
    <col min="9737" max="9737" width="14" style="51" bestFit="1" customWidth="1"/>
    <col min="9738" max="9739" width="9.140625" style="51"/>
    <col min="9740" max="9740" width="11.42578125" style="51" customWidth="1"/>
    <col min="9741" max="9984" width="9.140625" style="51"/>
    <col min="9985" max="9985" width="15.28515625" style="51" customWidth="1"/>
    <col min="9986" max="9986" width="33.42578125" style="51" customWidth="1"/>
    <col min="9987" max="9987" width="15" style="51" bestFit="1" customWidth="1"/>
    <col min="9988" max="9988" width="14.140625" style="51" customWidth="1"/>
    <col min="9989" max="9989" width="14" style="51" bestFit="1" customWidth="1"/>
    <col min="9990" max="9990" width="0" style="51" hidden="1" customWidth="1"/>
    <col min="9991" max="9991" width="12.7109375" style="51" customWidth="1"/>
    <col min="9992" max="9992" width="12.28515625" style="51" bestFit="1" customWidth="1"/>
    <col min="9993" max="9993" width="14" style="51" bestFit="1" customWidth="1"/>
    <col min="9994" max="9995" width="9.140625" style="51"/>
    <col min="9996" max="9996" width="11.42578125" style="51" customWidth="1"/>
    <col min="9997" max="10240" width="9.140625" style="51"/>
    <col min="10241" max="10241" width="15.28515625" style="51" customWidth="1"/>
    <col min="10242" max="10242" width="33.42578125" style="51" customWidth="1"/>
    <col min="10243" max="10243" width="15" style="51" bestFit="1" customWidth="1"/>
    <col min="10244" max="10244" width="14.140625" style="51" customWidth="1"/>
    <col min="10245" max="10245" width="14" style="51" bestFit="1" customWidth="1"/>
    <col min="10246" max="10246" width="0" style="51" hidden="1" customWidth="1"/>
    <col min="10247" max="10247" width="12.7109375" style="51" customWidth="1"/>
    <col min="10248" max="10248" width="12.28515625" style="51" bestFit="1" customWidth="1"/>
    <col min="10249" max="10249" width="14" style="51" bestFit="1" customWidth="1"/>
    <col min="10250" max="10251" width="9.140625" style="51"/>
    <col min="10252" max="10252" width="11.42578125" style="51" customWidth="1"/>
    <col min="10253" max="10496" width="9.140625" style="51"/>
    <col min="10497" max="10497" width="15.28515625" style="51" customWidth="1"/>
    <col min="10498" max="10498" width="33.42578125" style="51" customWidth="1"/>
    <col min="10499" max="10499" width="15" style="51" bestFit="1" customWidth="1"/>
    <col min="10500" max="10500" width="14.140625" style="51" customWidth="1"/>
    <col min="10501" max="10501" width="14" style="51" bestFit="1" customWidth="1"/>
    <col min="10502" max="10502" width="0" style="51" hidden="1" customWidth="1"/>
    <col min="10503" max="10503" width="12.7109375" style="51" customWidth="1"/>
    <col min="10504" max="10504" width="12.28515625" style="51" bestFit="1" customWidth="1"/>
    <col min="10505" max="10505" width="14" style="51" bestFit="1" customWidth="1"/>
    <col min="10506" max="10507" width="9.140625" style="51"/>
    <col min="10508" max="10508" width="11.42578125" style="51" customWidth="1"/>
    <col min="10509" max="10752" width="9.140625" style="51"/>
    <col min="10753" max="10753" width="15.28515625" style="51" customWidth="1"/>
    <col min="10754" max="10754" width="33.42578125" style="51" customWidth="1"/>
    <col min="10755" max="10755" width="15" style="51" bestFit="1" customWidth="1"/>
    <col min="10756" max="10756" width="14.140625" style="51" customWidth="1"/>
    <col min="10757" max="10757" width="14" style="51" bestFit="1" customWidth="1"/>
    <col min="10758" max="10758" width="0" style="51" hidden="1" customWidth="1"/>
    <col min="10759" max="10759" width="12.7109375" style="51" customWidth="1"/>
    <col min="10760" max="10760" width="12.28515625" style="51" bestFit="1" customWidth="1"/>
    <col min="10761" max="10761" width="14" style="51" bestFit="1" customWidth="1"/>
    <col min="10762" max="10763" width="9.140625" style="51"/>
    <col min="10764" max="10764" width="11.42578125" style="51" customWidth="1"/>
    <col min="10765" max="11008" width="9.140625" style="51"/>
    <col min="11009" max="11009" width="15.28515625" style="51" customWidth="1"/>
    <col min="11010" max="11010" width="33.42578125" style="51" customWidth="1"/>
    <col min="11011" max="11011" width="15" style="51" bestFit="1" customWidth="1"/>
    <col min="11012" max="11012" width="14.140625" style="51" customWidth="1"/>
    <col min="11013" max="11013" width="14" style="51" bestFit="1" customWidth="1"/>
    <col min="11014" max="11014" width="0" style="51" hidden="1" customWidth="1"/>
    <col min="11015" max="11015" width="12.7109375" style="51" customWidth="1"/>
    <col min="11016" max="11016" width="12.28515625" style="51" bestFit="1" customWidth="1"/>
    <col min="11017" max="11017" width="14" style="51" bestFit="1" customWidth="1"/>
    <col min="11018" max="11019" width="9.140625" style="51"/>
    <col min="11020" max="11020" width="11.42578125" style="51" customWidth="1"/>
    <col min="11021" max="11264" width="9.140625" style="51"/>
    <col min="11265" max="11265" width="15.28515625" style="51" customWidth="1"/>
    <col min="11266" max="11266" width="33.42578125" style="51" customWidth="1"/>
    <col min="11267" max="11267" width="15" style="51" bestFit="1" customWidth="1"/>
    <col min="11268" max="11268" width="14.140625" style="51" customWidth="1"/>
    <col min="11269" max="11269" width="14" style="51" bestFit="1" customWidth="1"/>
    <col min="11270" max="11270" width="0" style="51" hidden="1" customWidth="1"/>
    <col min="11271" max="11271" width="12.7109375" style="51" customWidth="1"/>
    <col min="11272" max="11272" width="12.28515625" style="51" bestFit="1" customWidth="1"/>
    <col min="11273" max="11273" width="14" style="51" bestFit="1" customWidth="1"/>
    <col min="11274" max="11275" width="9.140625" style="51"/>
    <col min="11276" max="11276" width="11.42578125" style="51" customWidth="1"/>
    <col min="11277" max="11520" width="9.140625" style="51"/>
    <col min="11521" max="11521" width="15.28515625" style="51" customWidth="1"/>
    <col min="11522" max="11522" width="33.42578125" style="51" customWidth="1"/>
    <col min="11523" max="11523" width="15" style="51" bestFit="1" customWidth="1"/>
    <col min="11524" max="11524" width="14.140625" style="51" customWidth="1"/>
    <col min="11525" max="11525" width="14" style="51" bestFit="1" customWidth="1"/>
    <col min="11526" max="11526" width="0" style="51" hidden="1" customWidth="1"/>
    <col min="11527" max="11527" width="12.7109375" style="51" customWidth="1"/>
    <col min="11528" max="11528" width="12.28515625" style="51" bestFit="1" customWidth="1"/>
    <col min="11529" max="11529" width="14" style="51" bestFit="1" customWidth="1"/>
    <col min="11530" max="11531" width="9.140625" style="51"/>
    <col min="11532" max="11532" width="11.42578125" style="51" customWidth="1"/>
    <col min="11533" max="11776" width="9.140625" style="51"/>
    <col min="11777" max="11777" width="15.28515625" style="51" customWidth="1"/>
    <col min="11778" max="11778" width="33.42578125" style="51" customWidth="1"/>
    <col min="11779" max="11779" width="15" style="51" bestFit="1" customWidth="1"/>
    <col min="11780" max="11780" width="14.140625" style="51" customWidth="1"/>
    <col min="11781" max="11781" width="14" style="51" bestFit="1" customWidth="1"/>
    <col min="11782" max="11782" width="0" style="51" hidden="1" customWidth="1"/>
    <col min="11783" max="11783" width="12.7109375" style="51" customWidth="1"/>
    <col min="11784" max="11784" width="12.28515625" style="51" bestFit="1" customWidth="1"/>
    <col min="11785" max="11785" width="14" style="51" bestFit="1" customWidth="1"/>
    <col min="11786" max="11787" width="9.140625" style="51"/>
    <col min="11788" max="11788" width="11.42578125" style="51" customWidth="1"/>
    <col min="11789" max="12032" width="9.140625" style="51"/>
    <col min="12033" max="12033" width="15.28515625" style="51" customWidth="1"/>
    <col min="12034" max="12034" width="33.42578125" style="51" customWidth="1"/>
    <col min="12035" max="12035" width="15" style="51" bestFit="1" customWidth="1"/>
    <col min="12036" max="12036" width="14.140625" style="51" customWidth="1"/>
    <col min="12037" max="12037" width="14" style="51" bestFit="1" customWidth="1"/>
    <col min="12038" max="12038" width="0" style="51" hidden="1" customWidth="1"/>
    <col min="12039" max="12039" width="12.7109375" style="51" customWidth="1"/>
    <col min="12040" max="12040" width="12.28515625" style="51" bestFit="1" customWidth="1"/>
    <col min="12041" max="12041" width="14" style="51" bestFit="1" customWidth="1"/>
    <col min="12042" max="12043" width="9.140625" style="51"/>
    <col min="12044" max="12044" width="11.42578125" style="51" customWidth="1"/>
    <col min="12045" max="12288" width="9.140625" style="51"/>
    <col min="12289" max="12289" width="15.28515625" style="51" customWidth="1"/>
    <col min="12290" max="12290" width="33.42578125" style="51" customWidth="1"/>
    <col min="12291" max="12291" width="15" style="51" bestFit="1" customWidth="1"/>
    <col min="12292" max="12292" width="14.140625" style="51" customWidth="1"/>
    <col min="12293" max="12293" width="14" style="51" bestFit="1" customWidth="1"/>
    <col min="12294" max="12294" width="0" style="51" hidden="1" customWidth="1"/>
    <col min="12295" max="12295" width="12.7109375" style="51" customWidth="1"/>
    <col min="12296" max="12296" width="12.28515625" style="51" bestFit="1" customWidth="1"/>
    <col min="12297" max="12297" width="14" style="51" bestFit="1" customWidth="1"/>
    <col min="12298" max="12299" width="9.140625" style="51"/>
    <col min="12300" max="12300" width="11.42578125" style="51" customWidth="1"/>
    <col min="12301" max="12544" width="9.140625" style="51"/>
    <col min="12545" max="12545" width="15.28515625" style="51" customWidth="1"/>
    <col min="12546" max="12546" width="33.42578125" style="51" customWidth="1"/>
    <col min="12547" max="12547" width="15" style="51" bestFit="1" customWidth="1"/>
    <col min="12548" max="12548" width="14.140625" style="51" customWidth="1"/>
    <col min="12549" max="12549" width="14" style="51" bestFit="1" customWidth="1"/>
    <col min="12550" max="12550" width="0" style="51" hidden="1" customWidth="1"/>
    <col min="12551" max="12551" width="12.7109375" style="51" customWidth="1"/>
    <col min="12552" max="12552" width="12.28515625" style="51" bestFit="1" customWidth="1"/>
    <col min="12553" max="12553" width="14" style="51" bestFit="1" customWidth="1"/>
    <col min="12554" max="12555" width="9.140625" style="51"/>
    <col min="12556" max="12556" width="11.42578125" style="51" customWidth="1"/>
    <col min="12557" max="12800" width="9.140625" style="51"/>
    <col min="12801" max="12801" width="15.28515625" style="51" customWidth="1"/>
    <col min="12802" max="12802" width="33.42578125" style="51" customWidth="1"/>
    <col min="12803" max="12803" width="15" style="51" bestFit="1" customWidth="1"/>
    <col min="12804" max="12804" width="14.140625" style="51" customWidth="1"/>
    <col min="12805" max="12805" width="14" style="51" bestFit="1" customWidth="1"/>
    <col min="12806" max="12806" width="0" style="51" hidden="1" customWidth="1"/>
    <col min="12807" max="12807" width="12.7109375" style="51" customWidth="1"/>
    <col min="12808" max="12808" width="12.28515625" style="51" bestFit="1" customWidth="1"/>
    <col min="12809" max="12809" width="14" style="51" bestFit="1" customWidth="1"/>
    <col min="12810" max="12811" width="9.140625" style="51"/>
    <col min="12812" max="12812" width="11.42578125" style="51" customWidth="1"/>
    <col min="12813" max="13056" width="9.140625" style="51"/>
    <col min="13057" max="13057" width="15.28515625" style="51" customWidth="1"/>
    <col min="13058" max="13058" width="33.42578125" style="51" customWidth="1"/>
    <col min="13059" max="13059" width="15" style="51" bestFit="1" customWidth="1"/>
    <col min="13060" max="13060" width="14.140625" style="51" customWidth="1"/>
    <col min="13061" max="13061" width="14" style="51" bestFit="1" customWidth="1"/>
    <col min="13062" max="13062" width="0" style="51" hidden="1" customWidth="1"/>
    <col min="13063" max="13063" width="12.7109375" style="51" customWidth="1"/>
    <col min="13064" max="13064" width="12.28515625" style="51" bestFit="1" customWidth="1"/>
    <col min="13065" max="13065" width="14" style="51" bestFit="1" customWidth="1"/>
    <col min="13066" max="13067" width="9.140625" style="51"/>
    <col min="13068" max="13068" width="11.42578125" style="51" customWidth="1"/>
    <col min="13069" max="13312" width="9.140625" style="51"/>
    <col min="13313" max="13313" width="15.28515625" style="51" customWidth="1"/>
    <col min="13314" max="13314" width="33.42578125" style="51" customWidth="1"/>
    <col min="13315" max="13315" width="15" style="51" bestFit="1" customWidth="1"/>
    <col min="13316" max="13316" width="14.140625" style="51" customWidth="1"/>
    <col min="13317" max="13317" width="14" style="51" bestFit="1" customWidth="1"/>
    <col min="13318" max="13318" width="0" style="51" hidden="1" customWidth="1"/>
    <col min="13319" max="13319" width="12.7109375" style="51" customWidth="1"/>
    <col min="13320" max="13320" width="12.28515625" style="51" bestFit="1" customWidth="1"/>
    <col min="13321" max="13321" width="14" style="51" bestFit="1" customWidth="1"/>
    <col min="13322" max="13323" width="9.140625" style="51"/>
    <col min="13324" max="13324" width="11.42578125" style="51" customWidth="1"/>
    <col min="13325" max="13568" width="9.140625" style="51"/>
    <col min="13569" max="13569" width="15.28515625" style="51" customWidth="1"/>
    <col min="13570" max="13570" width="33.42578125" style="51" customWidth="1"/>
    <col min="13571" max="13571" width="15" style="51" bestFit="1" customWidth="1"/>
    <col min="13572" max="13572" width="14.140625" style="51" customWidth="1"/>
    <col min="13573" max="13573" width="14" style="51" bestFit="1" customWidth="1"/>
    <col min="13574" max="13574" width="0" style="51" hidden="1" customWidth="1"/>
    <col min="13575" max="13575" width="12.7109375" style="51" customWidth="1"/>
    <col min="13576" max="13576" width="12.28515625" style="51" bestFit="1" customWidth="1"/>
    <col min="13577" max="13577" width="14" style="51" bestFit="1" customWidth="1"/>
    <col min="13578" max="13579" width="9.140625" style="51"/>
    <col min="13580" max="13580" width="11.42578125" style="51" customWidth="1"/>
    <col min="13581" max="13824" width="9.140625" style="51"/>
    <col min="13825" max="13825" width="15.28515625" style="51" customWidth="1"/>
    <col min="13826" max="13826" width="33.42578125" style="51" customWidth="1"/>
    <col min="13827" max="13827" width="15" style="51" bestFit="1" customWidth="1"/>
    <col min="13828" max="13828" width="14.140625" style="51" customWidth="1"/>
    <col min="13829" max="13829" width="14" style="51" bestFit="1" customWidth="1"/>
    <col min="13830" max="13830" width="0" style="51" hidden="1" customWidth="1"/>
    <col min="13831" max="13831" width="12.7109375" style="51" customWidth="1"/>
    <col min="13832" max="13832" width="12.28515625" style="51" bestFit="1" customWidth="1"/>
    <col min="13833" max="13833" width="14" style="51" bestFit="1" customWidth="1"/>
    <col min="13834" max="13835" width="9.140625" style="51"/>
    <col min="13836" max="13836" width="11.42578125" style="51" customWidth="1"/>
    <col min="13837" max="14080" width="9.140625" style="51"/>
    <col min="14081" max="14081" width="15.28515625" style="51" customWidth="1"/>
    <col min="14082" max="14082" width="33.42578125" style="51" customWidth="1"/>
    <col min="14083" max="14083" width="15" style="51" bestFit="1" customWidth="1"/>
    <col min="14084" max="14084" width="14.140625" style="51" customWidth="1"/>
    <col min="14085" max="14085" width="14" style="51" bestFit="1" customWidth="1"/>
    <col min="14086" max="14086" width="0" style="51" hidden="1" customWidth="1"/>
    <col min="14087" max="14087" width="12.7109375" style="51" customWidth="1"/>
    <col min="14088" max="14088" width="12.28515625" style="51" bestFit="1" customWidth="1"/>
    <col min="14089" max="14089" width="14" style="51" bestFit="1" customWidth="1"/>
    <col min="14090" max="14091" width="9.140625" style="51"/>
    <col min="14092" max="14092" width="11.42578125" style="51" customWidth="1"/>
    <col min="14093" max="14336" width="9.140625" style="51"/>
    <col min="14337" max="14337" width="15.28515625" style="51" customWidth="1"/>
    <col min="14338" max="14338" width="33.42578125" style="51" customWidth="1"/>
    <col min="14339" max="14339" width="15" style="51" bestFit="1" customWidth="1"/>
    <col min="14340" max="14340" width="14.140625" style="51" customWidth="1"/>
    <col min="14341" max="14341" width="14" style="51" bestFit="1" customWidth="1"/>
    <col min="14342" max="14342" width="0" style="51" hidden="1" customWidth="1"/>
    <col min="14343" max="14343" width="12.7109375" style="51" customWidth="1"/>
    <col min="14344" max="14344" width="12.28515625" style="51" bestFit="1" customWidth="1"/>
    <col min="14345" max="14345" width="14" style="51" bestFit="1" customWidth="1"/>
    <col min="14346" max="14347" width="9.140625" style="51"/>
    <col min="14348" max="14348" width="11.42578125" style="51" customWidth="1"/>
    <col min="14349" max="14592" width="9.140625" style="51"/>
    <col min="14593" max="14593" width="15.28515625" style="51" customWidth="1"/>
    <col min="14594" max="14594" width="33.42578125" style="51" customWidth="1"/>
    <col min="14595" max="14595" width="15" style="51" bestFit="1" customWidth="1"/>
    <col min="14596" max="14596" width="14.140625" style="51" customWidth="1"/>
    <col min="14597" max="14597" width="14" style="51" bestFit="1" customWidth="1"/>
    <col min="14598" max="14598" width="0" style="51" hidden="1" customWidth="1"/>
    <col min="14599" max="14599" width="12.7109375" style="51" customWidth="1"/>
    <col min="14600" max="14600" width="12.28515625" style="51" bestFit="1" customWidth="1"/>
    <col min="14601" max="14601" width="14" style="51" bestFit="1" customWidth="1"/>
    <col min="14602" max="14603" width="9.140625" style="51"/>
    <col min="14604" max="14604" width="11.42578125" style="51" customWidth="1"/>
    <col min="14605" max="14848" width="9.140625" style="51"/>
    <col min="14849" max="14849" width="15.28515625" style="51" customWidth="1"/>
    <col min="14850" max="14850" width="33.42578125" style="51" customWidth="1"/>
    <col min="14851" max="14851" width="15" style="51" bestFit="1" customWidth="1"/>
    <col min="14852" max="14852" width="14.140625" style="51" customWidth="1"/>
    <col min="14853" max="14853" width="14" style="51" bestFit="1" customWidth="1"/>
    <col min="14854" max="14854" width="0" style="51" hidden="1" customWidth="1"/>
    <col min="14855" max="14855" width="12.7109375" style="51" customWidth="1"/>
    <col min="14856" max="14856" width="12.28515625" style="51" bestFit="1" customWidth="1"/>
    <col min="14857" max="14857" width="14" style="51" bestFit="1" customWidth="1"/>
    <col min="14858" max="14859" width="9.140625" style="51"/>
    <col min="14860" max="14860" width="11.42578125" style="51" customWidth="1"/>
    <col min="14861" max="15104" width="9.140625" style="51"/>
    <col min="15105" max="15105" width="15.28515625" style="51" customWidth="1"/>
    <col min="15106" max="15106" width="33.42578125" style="51" customWidth="1"/>
    <col min="15107" max="15107" width="15" style="51" bestFit="1" customWidth="1"/>
    <col min="15108" max="15108" width="14.140625" style="51" customWidth="1"/>
    <col min="15109" max="15109" width="14" style="51" bestFit="1" customWidth="1"/>
    <col min="15110" max="15110" width="0" style="51" hidden="1" customWidth="1"/>
    <col min="15111" max="15111" width="12.7109375" style="51" customWidth="1"/>
    <col min="15112" max="15112" width="12.28515625" style="51" bestFit="1" customWidth="1"/>
    <col min="15113" max="15113" width="14" style="51" bestFit="1" customWidth="1"/>
    <col min="15114" max="15115" width="9.140625" style="51"/>
    <col min="15116" max="15116" width="11.42578125" style="51" customWidth="1"/>
    <col min="15117" max="15360" width="9.140625" style="51"/>
    <col min="15361" max="15361" width="15.28515625" style="51" customWidth="1"/>
    <col min="15362" max="15362" width="33.42578125" style="51" customWidth="1"/>
    <col min="15363" max="15363" width="15" style="51" bestFit="1" customWidth="1"/>
    <col min="15364" max="15364" width="14.140625" style="51" customWidth="1"/>
    <col min="15365" max="15365" width="14" style="51" bestFit="1" customWidth="1"/>
    <col min="15366" max="15366" width="0" style="51" hidden="1" customWidth="1"/>
    <col min="15367" max="15367" width="12.7109375" style="51" customWidth="1"/>
    <col min="15368" max="15368" width="12.28515625" style="51" bestFit="1" customWidth="1"/>
    <col min="15369" max="15369" width="14" style="51" bestFit="1" customWidth="1"/>
    <col min="15370" max="15371" width="9.140625" style="51"/>
    <col min="15372" max="15372" width="11.42578125" style="51" customWidth="1"/>
    <col min="15373" max="15616" width="9.140625" style="51"/>
    <col min="15617" max="15617" width="15.28515625" style="51" customWidth="1"/>
    <col min="15618" max="15618" width="33.42578125" style="51" customWidth="1"/>
    <col min="15619" max="15619" width="15" style="51" bestFit="1" customWidth="1"/>
    <col min="15620" max="15620" width="14.140625" style="51" customWidth="1"/>
    <col min="15621" max="15621" width="14" style="51" bestFit="1" customWidth="1"/>
    <col min="15622" max="15622" width="0" style="51" hidden="1" customWidth="1"/>
    <col min="15623" max="15623" width="12.7109375" style="51" customWidth="1"/>
    <col min="15624" max="15624" width="12.28515625" style="51" bestFit="1" customWidth="1"/>
    <col min="15625" max="15625" width="14" style="51" bestFit="1" customWidth="1"/>
    <col min="15626" max="15627" width="9.140625" style="51"/>
    <col min="15628" max="15628" width="11.42578125" style="51" customWidth="1"/>
    <col min="15629" max="15872" width="9.140625" style="51"/>
    <col min="15873" max="15873" width="15.28515625" style="51" customWidth="1"/>
    <col min="15874" max="15874" width="33.42578125" style="51" customWidth="1"/>
    <col min="15875" max="15875" width="15" style="51" bestFit="1" customWidth="1"/>
    <col min="15876" max="15876" width="14.140625" style="51" customWidth="1"/>
    <col min="15877" max="15877" width="14" style="51" bestFit="1" customWidth="1"/>
    <col min="15878" max="15878" width="0" style="51" hidden="1" customWidth="1"/>
    <col min="15879" max="15879" width="12.7109375" style="51" customWidth="1"/>
    <col min="15880" max="15880" width="12.28515625" style="51" bestFit="1" customWidth="1"/>
    <col min="15881" max="15881" width="14" style="51" bestFit="1" customWidth="1"/>
    <col min="15882" max="15883" width="9.140625" style="51"/>
    <col min="15884" max="15884" width="11.42578125" style="51" customWidth="1"/>
    <col min="15885" max="16128" width="9.140625" style="51"/>
    <col min="16129" max="16129" width="15.28515625" style="51" customWidth="1"/>
    <col min="16130" max="16130" width="33.42578125" style="51" customWidth="1"/>
    <col min="16131" max="16131" width="15" style="51" bestFit="1" customWidth="1"/>
    <col min="16132" max="16132" width="14.140625" style="51" customWidth="1"/>
    <col min="16133" max="16133" width="14" style="51" bestFit="1" customWidth="1"/>
    <col min="16134" max="16134" width="0" style="51" hidden="1" customWidth="1"/>
    <col min="16135" max="16135" width="12.7109375" style="51" customWidth="1"/>
    <col min="16136" max="16136" width="12.28515625" style="51" bestFit="1" customWidth="1"/>
    <col min="16137" max="16137" width="14" style="51" bestFit="1" customWidth="1"/>
    <col min="16138" max="16139" width="9.140625" style="51"/>
    <col min="16140" max="16140" width="11.42578125" style="51" customWidth="1"/>
    <col min="16141" max="16384" width="9.140625" style="51"/>
  </cols>
  <sheetData>
    <row r="1" spans="1:13" x14ac:dyDescent="0.2">
      <c r="A1" s="49" t="s">
        <v>469</v>
      </c>
      <c r="B1" s="50"/>
    </row>
    <row r="2" spans="1:13" x14ac:dyDescent="0.2">
      <c r="A2" s="49"/>
      <c r="B2" s="50"/>
    </row>
    <row r="3" spans="1:13" x14ac:dyDescent="0.2">
      <c r="A3" s="49"/>
      <c r="B3" s="50"/>
    </row>
    <row r="4" spans="1:13" ht="15" x14ac:dyDescent="0.25">
      <c r="A4" s="53"/>
      <c r="B4" s="49"/>
      <c r="C4" s="54"/>
      <c r="D4" s="54"/>
      <c r="E4" s="54">
        <v>2025</v>
      </c>
      <c r="F4" s="54">
        <v>2016</v>
      </c>
      <c r="G4" s="54">
        <v>2026</v>
      </c>
      <c r="H4" s="54"/>
    </row>
    <row r="5" spans="1:13" x14ac:dyDescent="0.2">
      <c r="A5" s="49" t="s">
        <v>53</v>
      </c>
      <c r="B5" s="49"/>
      <c r="C5" s="55"/>
      <c r="D5" s="55"/>
      <c r="E5" s="55" t="s">
        <v>54</v>
      </c>
      <c r="F5" s="55" t="s">
        <v>55</v>
      </c>
      <c r="G5" s="55" t="s">
        <v>56</v>
      </c>
      <c r="H5" s="54"/>
    </row>
    <row r="6" spans="1:13" x14ac:dyDescent="0.2">
      <c r="A6" s="49" t="s">
        <v>57</v>
      </c>
      <c r="B6" s="50"/>
    </row>
    <row r="7" spans="1:13" x14ac:dyDescent="0.2">
      <c r="A7" s="50"/>
      <c r="B7" s="50" t="s">
        <v>470</v>
      </c>
      <c r="C7" s="56"/>
      <c r="D7" s="56"/>
      <c r="E7" s="56">
        <v>776261</v>
      </c>
      <c r="F7" s="56"/>
      <c r="G7" s="56">
        <f>+'[1]Water Operations'!G10+'[1]Land Operations'!G10+'[1]Special Projects'!G11</f>
        <v>797053.92</v>
      </c>
      <c r="H7" s="56"/>
      <c r="I7" s="56"/>
      <c r="K7" s="56"/>
    </row>
    <row r="8" spans="1:13" x14ac:dyDescent="0.2">
      <c r="A8" s="50"/>
      <c r="B8" s="50" t="s">
        <v>471</v>
      </c>
      <c r="C8" s="56"/>
      <c r="D8" s="56"/>
      <c r="E8" s="56">
        <v>0</v>
      </c>
      <c r="F8" s="56"/>
      <c r="G8" s="56"/>
      <c r="H8" s="56"/>
      <c r="I8" s="56"/>
      <c r="K8" s="56"/>
    </row>
    <row r="9" spans="1:13" x14ac:dyDescent="0.2">
      <c r="A9" s="50"/>
      <c r="B9" s="50" t="s">
        <v>61</v>
      </c>
      <c r="C9" s="56"/>
      <c r="D9" s="56"/>
      <c r="E9" s="56">
        <v>0</v>
      </c>
      <c r="F9" s="56"/>
      <c r="G9" s="56">
        <f>+'[3]Water Operations'!G11</f>
        <v>0</v>
      </c>
      <c r="H9" s="56"/>
      <c r="J9" s="56"/>
      <c r="K9" s="56"/>
    </row>
    <row r="10" spans="1:13" x14ac:dyDescent="0.2">
      <c r="A10" s="50"/>
      <c r="B10" s="50" t="s">
        <v>62</v>
      </c>
      <c r="C10" s="56"/>
      <c r="D10" s="56"/>
      <c r="E10" s="56">
        <f>+'[1]Land Operations'!C13</f>
        <v>2499</v>
      </c>
      <c r="F10" s="56"/>
      <c r="G10" s="56">
        <f>+'[1]Land Operations'!G13</f>
        <v>2549</v>
      </c>
      <c r="H10" s="56"/>
      <c r="J10" s="56"/>
      <c r="K10" s="56"/>
    </row>
    <row r="11" spans="1:13" x14ac:dyDescent="0.2">
      <c r="A11" s="49"/>
      <c r="B11" s="50" t="s">
        <v>5</v>
      </c>
      <c r="C11" s="56"/>
      <c r="D11" s="56"/>
      <c r="E11" s="56">
        <v>60267</v>
      </c>
      <c r="F11" s="56"/>
      <c r="G11" s="56">
        <f>+'[3]Water Operations'!G9</f>
        <v>60267</v>
      </c>
      <c r="H11" s="56"/>
    </row>
    <row r="12" spans="1:13" ht="11.25" hidden="1" customHeight="1" x14ac:dyDescent="0.2">
      <c r="A12" s="49"/>
      <c r="B12" s="50" t="s">
        <v>63</v>
      </c>
      <c r="C12" s="56"/>
      <c r="D12" s="56"/>
      <c r="E12" s="56"/>
      <c r="F12" s="56"/>
      <c r="G12" s="56"/>
      <c r="H12" s="56"/>
      <c r="I12" s="56"/>
      <c r="L12" s="57"/>
    </row>
    <row r="13" spans="1:13" ht="12.75" hidden="1" customHeight="1" x14ac:dyDescent="0.2">
      <c r="A13" s="49"/>
      <c r="B13" s="50" t="s">
        <v>64</v>
      </c>
      <c r="C13" s="56"/>
      <c r="D13" s="56"/>
      <c r="E13" s="56"/>
      <c r="F13" s="56"/>
      <c r="G13" s="58"/>
      <c r="H13" s="58"/>
      <c r="L13" s="59"/>
      <c r="M13" s="59"/>
    </row>
    <row r="14" spans="1:13" ht="12.75" hidden="1" customHeight="1" x14ac:dyDescent="0.2">
      <c r="A14" s="49"/>
      <c r="B14" s="50" t="s">
        <v>65</v>
      </c>
      <c r="C14" s="56"/>
      <c r="D14" s="56"/>
      <c r="E14" s="56"/>
      <c r="F14" s="56"/>
      <c r="G14" s="56"/>
      <c r="H14" s="56"/>
      <c r="L14" s="56"/>
    </row>
    <row r="15" spans="1:13" x14ac:dyDescent="0.2">
      <c r="A15" s="49"/>
      <c r="B15" s="50" t="s">
        <v>66</v>
      </c>
      <c r="C15" s="56"/>
      <c r="D15" s="56"/>
      <c r="E15" s="56">
        <v>315178</v>
      </c>
      <c r="F15" s="56"/>
      <c r="G15" s="56">
        <v>304041.24</v>
      </c>
      <c r="L15" s="56"/>
    </row>
    <row r="16" spans="1:13" x14ac:dyDescent="0.2">
      <c r="A16" s="49"/>
      <c r="B16" s="50"/>
      <c r="C16" s="56"/>
      <c r="D16" s="56"/>
      <c r="E16" s="56"/>
      <c r="F16" s="56"/>
      <c r="G16" s="56"/>
      <c r="L16" s="56"/>
      <c r="M16" s="61"/>
    </row>
    <row r="17" spans="1:13" x14ac:dyDescent="0.2">
      <c r="A17" s="49"/>
      <c r="B17" s="62" t="s">
        <v>69</v>
      </c>
      <c r="C17" s="63"/>
      <c r="D17" s="63"/>
      <c r="E17" s="63">
        <f>SUM(E7:E16)</f>
        <v>1154205</v>
      </c>
      <c r="F17" s="63">
        <f>SUM(F7:F16)</f>
        <v>0</v>
      </c>
      <c r="G17" s="63">
        <f>SUM(G7:G16)</f>
        <v>1163911.1600000001</v>
      </c>
      <c r="H17" s="59"/>
      <c r="I17" s="56"/>
    </row>
    <row r="18" spans="1:13" x14ac:dyDescent="0.2">
      <c r="A18" s="49"/>
      <c r="B18" s="49"/>
      <c r="C18" s="56"/>
      <c r="E18" s="56"/>
      <c r="F18" s="56"/>
      <c r="G18" s="56"/>
      <c r="H18" s="56"/>
    </row>
    <row r="19" spans="1:13" x14ac:dyDescent="0.2">
      <c r="A19" s="49" t="s">
        <v>70</v>
      </c>
      <c r="B19" s="49"/>
      <c r="C19" s="56"/>
      <c r="E19" s="56"/>
      <c r="F19" s="56"/>
      <c r="G19" s="56"/>
      <c r="H19" s="56"/>
      <c r="I19" s="57"/>
    </row>
    <row r="20" spans="1:13" x14ac:dyDescent="0.2">
      <c r="A20" s="49"/>
      <c r="B20" s="50"/>
      <c r="C20" s="56"/>
      <c r="E20" s="56"/>
      <c r="F20" s="56"/>
      <c r="G20" s="56"/>
      <c r="H20" s="56"/>
      <c r="I20" s="57"/>
    </row>
    <row r="21" spans="1:13" x14ac:dyDescent="0.2">
      <c r="A21" s="50"/>
      <c r="B21" s="50" t="s">
        <v>71</v>
      </c>
      <c r="C21" s="56"/>
      <c r="D21" s="56"/>
      <c r="E21" s="56">
        <f>+'[1]Water Operations'!C64</f>
        <v>1056907.2000000002</v>
      </c>
      <c r="F21" s="56"/>
      <c r="G21" s="56">
        <f>+'[1]Water Operations'!G157</f>
        <v>1061917.7949000003</v>
      </c>
      <c r="H21" s="56"/>
      <c r="I21" s="56"/>
      <c r="L21" s="25"/>
    </row>
    <row r="22" spans="1:13" x14ac:dyDescent="0.2">
      <c r="A22" s="50"/>
      <c r="B22" s="50" t="s">
        <v>72</v>
      </c>
      <c r="C22" s="56"/>
      <c r="D22" s="56"/>
      <c r="E22" s="56">
        <f>+'[1]Land Operations'!C25</f>
        <v>16311</v>
      </c>
      <c r="F22" s="56"/>
      <c r="G22" s="56">
        <f>+'[1]Land Operations'!G25</f>
        <v>19770.9378</v>
      </c>
      <c r="H22" s="56"/>
      <c r="J22" s="58"/>
      <c r="L22" s="65"/>
    </row>
    <row r="23" spans="1:13" x14ac:dyDescent="0.2">
      <c r="A23" s="50"/>
      <c r="B23" s="50" t="s">
        <v>73</v>
      </c>
      <c r="C23" s="56"/>
      <c r="D23" s="56"/>
      <c r="E23" s="56">
        <f>+'[1]Special Projects'!C15</f>
        <v>80986.640000000014</v>
      </c>
      <c r="F23" s="56"/>
      <c r="G23" s="56">
        <f>+'[1]Special Projects'!G44</f>
        <v>82223.571199999991</v>
      </c>
      <c r="H23" s="56"/>
    </row>
    <row r="24" spans="1:13" x14ac:dyDescent="0.2">
      <c r="A24" s="50"/>
      <c r="B24" s="50"/>
      <c r="C24" s="56"/>
      <c r="D24" s="56"/>
      <c r="E24" s="56"/>
      <c r="F24" s="56"/>
      <c r="G24" s="56"/>
      <c r="H24" s="56"/>
    </row>
    <row r="25" spans="1:13" x14ac:dyDescent="0.2">
      <c r="A25" s="50"/>
      <c r="B25" s="62" t="s">
        <v>78</v>
      </c>
      <c r="C25" s="63"/>
      <c r="D25" s="63"/>
      <c r="E25" s="63">
        <f>SUM(E21:E24)</f>
        <v>1154204.8400000003</v>
      </c>
      <c r="F25" s="63">
        <f>SUM(F21:F24)</f>
        <v>0</v>
      </c>
      <c r="G25" s="63">
        <f>SUM(G21:G24)</f>
        <v>1163912.3039000002</v>
      </c>
      <c r="H25" s="59"/>
      <c r="I25" s="25"/>
    </row>
    <row r="26" spans="1:13" x14ac:dyDescent="0.2">
      <c r="A26" s="50"/>
      <c r="B26" s="50"/>
      <c r="D26" s="185"/>
      <c r="E26" s="185"/>
      <c r="F26" s="66"/>
      <c r="G26" s="186"/>
      <c r="H26" s="187"/>
      <c r="I26" s="187"/>
    </row>
    <row r="27" spans="1:13" ht="15" x14ac:dyDescent="0.25">
      <c r="A27" s="53" t="s">
        <v>79</v>
      </c>
      <c r="B27" s="67"/>
      <c r="C27" s="68">
        <f>+B31-B30</f>
        <v>20792.920000000042</v>
      </c>
      <c r="D27" s="56"/>
      <c r="E27" s="69"/>
      <c r="F27" s="69"/>
      <c r="G27" s="56"/>
      <c r="H27" s="56"/>
      <c r="I27" s="56"/>
    </row>
    <row r="28" spans="1:13" ht="15" x14ac:dyDescent="0.25">
      <c r="A28" s="53" t="s">
        <v>80</v>
      </c>
      <c r="B28" s="67"/>
      <c r="C28" s="70">
        <f>+C27/B30</f>
        <v>2.6785990794333404E-2</v>
      </c>
      <c r="D28" s="168"/>
      <c r="E28" s="69"/>
      <c r="F28" s="69"/>
      <c r="G28" s="56"/>
      <c r="I28" s="56"/>
    </row>
    <row r="29" spans="1:13" x14ac:dyDescent="0.2">
      <c r="E29" s="56"/>
      <c r="F29" s="56"/>
      <c r="I29" s="56"/>
    </row>
    <row r="30" spans="1:13" x14ac:dyDescent="0.2">
      <c r="A30" s="72">
        <v>2025</v>
      </c>
      <c r="B30" s="59">
        <f>+E7</f>
        <v>776261</v>
      </c>
      <c r="C30" s="73"/>
      <c r="D30" s="56"/>
      <c r="E30" s="56"/>
      <c r="F30" s="56"/>
      <c r="G30" s="56"/>
      <c r="H30" s="56"/>
      <c r="I30" s="56"/>
    </row>
    <row r="31" spans="1:13" x14ac:dyDescent="0.2">
      <c r="A31" s="72">
        <v>2026</v>
      </c>
      <c r="B31" s="59">
        <f>+G7+G9</f>
        <v>797053.92</v>
      </c>
      <c r="C31" s="59"/>
      <c r="F31" s="56"/>
      <c r="G31" s="56"/>
      <c r="H31" s="56"/>
      <c r="I31" s="56"/>
    </row>
    <row r="32" spans="1:13" x14ac:dyDescent="0.2">
      <c r="B32" s="56"/>
      <c r="F32" s="56"/>
      <c r="I32" s="56"/>
      <c r="L32" s="74"/>
      <c r="M32" s="56"/>
    </row>
    <row r="33" spans="1:13" x14ac:dyDescent="0.2">
      <c r="E33" s="56"/>
      <c r="F33" s="56"/>
      <c r="G33" s="57"/>
      <c r="H33" s="57"/>
      <c r="I33" s="56"/>
      <c r="L33" s="56"/>
      <c r="M33" s="168"/>
    </row>
    <row r="34" spans="1:13" x14ac:dyDescent="0.2">
      <c r="D34" s="72"/>
      <c r="E34" s="56"/>
      <c r="G34" s="72"/>
      <c r="H34" s="72"/>
      <c r="I34" s="59"/>
    </row>
    <row r="35" spans="1:13" ht="15" x14ac:dyDescent="0.25">
      <c r="A35" s="76"/>
      <c r="B35" s="75"/>
      <c r="C35" s="75"/>
      <c r="G35" s="57"/>
      <c r="H35" s="57"/>
    </row>
    <row r="36" spans="1:13" ht="15" x14ac:dyDescent="0.25">
      <c r="A36" s="76"/>
      <c r="B36" s="75"/>
      <c r="C36" s="69"/>
    </row>
    <row r="37" spans="1:13" ht="14.25" x14ac:dyDescent="0.2">
      <c r="A37" s="75"/>
      <c r="B37" s="75"/>
      <c r="C37" s="69"/>
    </row>
    <row r="38" spans="1:13" ht="14.25" x14ac:dyDescent="0.2">
      <c r="A38" s="75"/>
      <c r="B38" s="169"/>
      <c r="C38" s="169"/>
    </row>
    <row r="39" spans="1:13" ht="14.25" x14ac:dyDescent="0.2">
      <c r="A39" s="75"/>
      <c r="C39" s="169"/>
      <c r="F39" s="56"/>
      <c r="G39" s="57"/>
      <c r="H39" s="57"/>
      <c r="I39" s="170"/>
    </row>
    <row r="40" spans="1:13" ht="14.25" x14ac:dyDescent="0.2">
      <c r="A40" s="75"/>
      <c r="C40" s="169"/>
      <c r="I40" s="168"/>
      <c r="L40" s="56"/>
    </row>
    <row r="41" spans="1:13" ht="14.25" x14ac:dyDescent="0.2">
      <c r="A41" s="75"/>
      <c r="C41" s="168"/>
      <c r="E41" s="171"/>
      <c r="L41" s="168"/>
    </row>
    <row r="42" spans="1:13" ht="14.25" x14ac:dyDescent="0.2">
      <c r="A42" s="75"/>
      <c r="B42" s="75"/>
      <c r="C42" s="69"/>
    </row>
    <row r="43" spans="1:13" ht="14.25" x14ac:dyDescent="0.2">
      <c r="A43" s="75"/>
      <c r="B43" s="75"/>
      <c r="C43" s="69"/>
    </row>
    <row r="44" spans="1:13" ht="14.25" x14ac:dyDescent="0.2">
      <c r="A44" s="75"/>
      <c r="B44" s="75"/>
      <c r="C44" s="75"/>
    </row>
  </sheetData>
  <mergeCells count="2">
    <mergeCell ref="D26:E26"/>
    <mergeCell ref="G26:I26"/>
  </mergeCells>
  <pageMargins left="0.7" right="0.7" top="0.75" bottom="0.75" header="0.3" footer="0.3"/>
  <pageSetup scale="85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3EAF-F3DA-4413-B60E-68810D653C51}">
  <sheetPr>
    <tabColor theme="2" tint="-0.499984740745262"/>
  </sheetPr>
  <dimension ref="A1:I48"/>
  <sheetViews>
    <sheetView zoomScale="103" zoomScaleNormal="205" workbookViewId="0">
      <pane ySplit="8" topLeftCell="A9" activePane="bottomLeft" state="frozen"/>
      <selection pane="bottomLeft" activeCell="H25" sqref="H25"/>
    </sheetView>
  </sheetViews>
  <sheetFormatPr defaultRowHeight="12.75" x14ac:dyDescent="0.2"/>
  <cols>
    <col min="1" max="1" width="12.85546875" customWidth="1"/>
    <col min="2" max="2" width="46.7109375" customWidth="1"/>
    <col min="3" max="6" width="13.7109375" customWidth="1"/>
    <col min="7" max="7" width="1.5703125" customWidth="1"/>
    <col min="8" max="8" width="32.85546875" customWidth="1"/>
    <col min="9" max="9" width="52.5703125" customWidth="1"/>
    <col min="257" max="257" width="12.85546875" customWidth="1"/>
    <col min="258" max="258" width="46.7109375" customWidth="1"/>
    <col min="259" max="262" width="13.7109375" customWidth="1"/>
    <col min="263" max="263" width="1.5703125" customWidth="1"/>
    <col min="264" max="264" width="32.85546875" customWidth="1"/>
    <col min="265" max="265" width="52.5703125" customWidth="1"/>
    <col min="513" max="513" width="12.85546875" customWidth="1"/>
    <col min="514" max="514" width="46.7109375" customWidth="1"/>
    <col min="515" max="518" width="13.7109375" customWidth="1"/>
    <col min="519" max="519" width="1.5703125" customWidth="1"/>
    <col min="520" max="520" width="32.85546875" customWidth="1"/>
    <col min="521" max="521" width="52.5703125" customWidth="1"/>
    <col min="769" max="769" width="12.85546875" customWidth="1"/>
    <col min="770" max="770" width="46.7109375" customWidth="1"/>
    <col min="771" max="774" width="13.7109375" customWidth="1"/>
    <col min="775" max="775" width="1.5703125" customWidth="1"/>
    <col min="776" max="776" width="32.85546875" customWidth="1"/>
    <col min="777" max="777" width="52.5703125" customWidth="1"/>
    <col min="1025" max="1025" width="12.85546875" customWidth="1"/>
    <col min="1026" max="1026" width="46.7109375" customWidth="1"/>
    <col min="1027" max="1030" width="13.7109375" customWidth="1"/>
    <col min="1031" max="1031" width="1.5703125" customWidth="1"/>
    <col min="1032" max="1032" width="32.85546875" customWidth="1"/>
    <col min="1033" max="1033" width="52.5703125" customWidth="1"/>
    <col min="1281" max="1281" width="12.85546875" customWidth="1"/>
    <col min="1282" max="1282" width="46.7109375" customWidth="1"/>
    <col min="1283" max="1286" width="13.7109375" customWidth="1"/>
    <col min="1287" max="1287" width="1.5703125" customWidth="1"/>
    <col min="1288" max="1288" width="32.85546875" customWidth="1"/>
    <col min="1289" max="1289" width="52.5703125" customWidth="1"/>
    <col min="1537" max="1537" width="12.85546875" customWidth="1"/>
    <col min="1538" max="1538" width="46.7109375" customWidth="1"/>
    <col min="1539" max="1542" width="13.7109375" customWidth="1"/>
    <col min="1543" max="1543" width="1.5703125" customWidth="1"/>
    <col min="1544" max="1544" width="32.85546875" customWidth="1"/>
    <col min="1545" max="1545" width="52.5703125" customWidth="1"/>
    <col min="1793" max="1793" width="12.85546875" customWidth="1"/>
    <col min="1794" max="1794" width="46.7109375" customWidth="1"/>
    <col min="1795" max="1798" width="13.7109375" customWidth="1"/>
    <col min="1799" max="1799" width="1.5703125" customWidth="1"/>
    <col min="1800" max="1800" width="32.85546875" customWidth="1"/>
    <col min="1801" max="1801" width="52.5703125" customWidth="1"/>
    <col min="2049" max="2049" width="12.85546875" customWidth="1"/>
    <col min="2050" max="2050" width="46.7109375" customWidth="1"/>
    <col min="2051" max="2054" width="13.7109375" customWidth="1"/>
    <col min="2055" max="2055" width="1.5703125" customWidth="1"/>
    <col min="2056" max="2056" width="32.85546875" customWidth="1"/>
    <col min="2057" max="2057" width="52.5703125" customWidth="1"/>
    <col min="2305" max="2305" width="12.85546875" customWidth="1"/>
    <col min="2306" max="2306" width="46.7109375" customWidth="1"/>
    <col min="2307" max="2310" width="13.7109375" customWidth="1"/>
    <col min="2311" max="2311" width="1.5703125" customWidth="1"/>
    <col min="2312" max="2312" width="32.85546875" customWidth="1"/>
    <col min="2313" max="2313" width="52.5703125" customWidth="1"/>
    <col min="2561" max="2561" width="12.85546875" customWidth="1"/>
    <col min="2562" max="2562" width="46.7109375" customWidth="1"/>
    <col min="2563" max="2566" width="13.7109375" customWidth="1"/>
    <col min="2567" max="2567" width="1.5703125" customWidth="1"/>
    <col min="2568" max="2568" width="32.85546875" customWidth="1"/>
    <col min="2569" max="2569" width="52.5703125" customWidth="1"/>
    <col min="2817" max="2817" width="12.85546875" customWidth="1"/>
    <col min="2818" max="2818" width="46.7109375" customWidth="1"/>
    <col min="2819" max="2822" width="13.7109375" customWidth="1"/>
    <col min="2823" max="2823" width="1.5703125" customWidth="1"/>
    <col min="2824" max="2824" width="32.85546875" customWidth="1"/>
    <col min="2825" max="2825" width="52.5703125" customWidth="1"/>
    <col min="3073" max="3073" width="12.85546875" customWidth="1"/>
    <col min="3074" max="3074" width="46.7109375" customWidth="1"/>
    <col min="3075" max="3078" width="13.7109375" customWidth="1"/>
    <col min="3079" max="3079" width="1.5703125" customWidth="1"/>
    <col min="3080" max="3080" width="32.85546875" customWidth="1"/>
    <col min="3081" max="3081" width="52.5703125" customWidth="1"/>
    <col min="3329" max="3329" width="12.85546875" customWidth="1"/>
    <col min="3330" max="3330" width="46.7109375" customWidth="1"/>
    <col min="3331" max="3334" width="13.7109375" customWidth="1"/>
    <col min="3335" max="3335" width="1.5703125" customWidth="1"/>
    <col min="3336" max="3336" width="32.85546875" customWidth="1"/>
    <col min="3337" max="3337" width="52.5703125" customWidth="1"/>
    <col min="3585" max="3585" width="12.85546875" customWidth="1"/>
    <col min="3586" max="3586" width="46.7109375" customWidth="1"/>
    <col min="3587" max="3590" width="13.7109375" customWidth="1"/>
    <col min="3591" max="3591" width="1.5703125" customWidth="1"/>
    <col min="3592" max="3592" width="32.85546875" customWidth="1"/>
    <col min="3593" max="3593" width="52.5703125" customWidth="1"/>
    <col min="3841" max="3841" width="12.85546875" customWidth="1"/>
    <col min="3842" max="3842" width="46.7109375" customWidth="1"/>
    <col min="3843" max="3846" width="13.7109375" customWidth="1"/>
    <col min="3847" max="3847" width="1.5703125" customWidth="1"/>
    <col min="3848" max="3848" width="32.85546875" customWidth="1"/>
    <col min="3849" max="3849" width="52.5703125" customWidth="1"/>
    <col min="4097" max="4097" width="12.85546875" customWidth="1"/>
    <col min="4098" max="4098" width="46.7109375" customWidth="1"/>
    <col min="4099" max="4102" width="13.7109375" customWidth="1"/>
    <col min="4103" max="4103" width="1.5703125" customWidth="1"/>
    <col min="4104" max="4104" width="32.85546875" customWidth="1"/>
    <col min="4105" max="4105" width="52.5703125" customWidth="1"/>
    <col min="4353" max="4353" width="12.85546875" customWidth="1"/>
    <col min="4354" max="4354" width="46.7109375" customWidth="1"/>
    <col min="4355" max="4358" width="13.7109375" customWidth="1"/>
    <col min="4359" max="4359" width="1.5703125" customWidth="1"/>
    <col min="4360" max="4360" width="32.85546875" customWidth="1"/>
    <col min="4361" max="4361" width="52.5703125" customWidth="1"/>
    <col min="4609" max="4609" width="12.85546875" customWidth="1"/>
    <col min="4610" max="4610" width="46.7109375" customWidth="1"/>
    <col min="4611" max="4614" width="13.7109375" customWidth="1"/>
    <col min="4615" max="4615" width="1.5703125" customWidth="1"/>
    <col min="4616" max="4616" width="32.85546875" customWidth="1"/>
    <col min="4617" max="4617" width="52.5703125" customWidth="1"/>
    <col min="4865" max="4865" width="12.85546875" customWidth="1"/>
    <col min="4866" max="4866" width="46.7109375" customWidth="1"/>
    <col min="4867" max="4870" width="13.7109375" customWidth="1"/>
    <col min="4871" max="4871" width="1.5703125" customWidth="1"/>
    <col min="4872" max="4872" width="32.85546875" customWidth="1"/>
    <col min="4873" max="4873" width="52.5703125" customWidth="1"/>
    <col min="5121" max="5121" width="12.85546875" customWidth="1"/>
    <col min="5122" max="5122" width="46.7109375" customWidth="1"/>
    <col min="5123" max="5126" width="13.7109375" customWidth="1"/>
    <col min="5127" max="5127" width="1.5703125" customWidth="1"/>
    <col min="5128" max="5128" width="32.85546875" customWidth="1"/>
    <col min="5129" max="5129" width="52.5703125" customWidth="1"/>
    <col min="5377" max="5377" width="12.85546875" customWidth="1"/>
    <col min="5378" max="5378" width="46.7109375" customWidth="1"/>
    <col min="5379" max="5382" width="13.7109375" customWidth="1"/>
    <col min="5383" max="5383" width="1.5703125" customWidth="1"/>
    <col min="5384" max="5384" width="32.85546875" customWidth="1"/>
    <col min="5385" max="5385" width="52.5703125" customWidth="1"/>
    <col min="5633" max="5633" width="12.85546875" customWidth="1"/>
    <col min="5634" max="5634" width="46.7109375" customWidth="1"/>
    <col min="5635" max="5638" width="13.7109375" customWidth="1"/>
    <col min="5639" max="5639" width="1.5703125" customWidth="1"/>
    <col min="5640" max="5640" width="32.85546875" customWidth="1"/>
    <col min="5641" max="5641" width="52.5703125" customWidth="1"/>
    <col min="5889" max="5889" width="12.85546875" customWidth="1"/>
    <col min="5890" max="5890" width="46.7109375" customWidth="1"/>
    <col min="5891" max="5894" width="13.7109375" customWidth="1"/>
    <col min="5895" max="5895" width="1.5703125" customWidth="1"/>
    <col min="5896" max="5896" width="32.85546875" customWidth="1"/>
    <col min="5897" max="5897" width="52.5703125" customWidth="1"/>
    <col min="6145" max="6145" width="12.85546875" customWidth="1"/>
    <col min="6146" max="6146" width="46.7109375" customWidth="1"/>
    <col min="6147" max="6150" width="13.7109375" customWidth="1"/>
    <col min="6151" max="6151" width="1.5703125" customWidth="1"/>
    <col min="6152" max="6152" width="32.85546875" customWidth="1"/>
    <col min="6153" max="6153" width="52.5703125" customWidth="1"/>
    <col min="6401" max="6401" width="12.85546875" customWidth="1"/>
    <col min="6402" max="6402" width="46.7109375" customWidth="1"/>
    <col min="6403" max="6406" width="13.7109375" customWidth="1"/>
    <col min="6407" max="6407" width="1.5703125" customWidth="1"/>
    <col min="6408" max="6408" width="32.85546875" customWidth="1"/>
    <col min="6409" max="6409" width="52.5703125" customWidth="1"/>
    <col min="6657" max="6657" width="12.85546875" customWidth="1"/>
    <col min="6658" max="6658" width="46.7109375" customWidth="1"/>
    <col min="6659" max="6662" width="13.7109375" customWidth="1"/>
    <col min="6663" max="6663" width="1.5703125" customWidth="1"/>
    <col min="6664" max="6664" width="32.85546875" customWidth="1"/>
    <col min="6665" max="6665" width="52.5703125" customWidth="1"/>
    <col min="6913" max="6913" width="12.85546875" customWidth="1"/>
    <col min="6914" max="6914" width="46.7109375" customWidth="1"/>
    <col min="6915" max="6918" width="13.7109375" customWidth="1"/>
    <col min="6919" max="6919" width="1.5703125" customWidth="1"/>
    <col min="6920" max="6920" width="32.85546875" customWidth="1"/>
    <col min="6921" max="6921" width="52.5703125" customWidth="1"/>
    <col min="7169" max="7169" width="12.85546875" customWidth="1"/>
    <col min="7170" max="7170" width="46.7109375" customWidth="1"/>
    <col min="7171" max="7174" width="13.7109375" customWidth="1"/>
    <col min="7175" max="7175" width="1.5703125" customWidth="1"/>
    <col min="7176" max="7176" width="32.85546875" customWidth="1"/>
    <col min="7177" max="7177" width="52.5703125" customWidth="1"/>
    <col min="7425" max="7425" width="12.85546875" customWidth="1"/>
    <col min="7426" max="7426" width="46.7109375" customWidth="1"/>
    <col min="7427" max="7430" width="13.7109375" customWidth="1"/>
    <col min="7431" max="7431" width="1.5703125" customWidth="1"/>
    <col min="7432" max="7432" width="32.85546875" customWidth="1"/>
    <col min="7433" max="7433" width="52.5703125" customWidth="1"/>
    <col min="7681" max="7681" width="12.85546875" customWidth="1"/>
    <col min="7682" max="7682" width="46.7109375" customWidth="1"/>
    <col min="7683" max="7686" width="13.7109375" customWidth="1"/>
    <col min="7687" max="7687" width="1.5703125" customWidth="1"/>
    <col min="7688" max="7688" width="32.85546875" customWidth="1"/>
    <col min="7689" max="7689" width="52.5703125" customWidth="1"/>
    <col min="7937" max="7937" width="12.85546875" customWidth="1"/>
    <col min="7938" max="7938" width="46.7109375" customWidth="1"/>
    <col min="7939" max="7942" width="13.7109375" customWidth="1"/>
    <col min="7943" max="7943" width="1.5703125" customWidth="1"/>
    <col min="7944" max="7944" width="32.85546875" customWidth="1"/>
    <col min="7945" max="7945" width="52.5703125" customWidth="1"/>
    <col min="8193" max="8193" width="12.85546875" customWidth="1"/>
    <col min="8194" max="8194" width="46.7109375" customWidth="1"/>
    <col min="8195" max="8198" width="13.7109375" customWidth="1"/>
    <col min="8199" max="8199" width="1.5703125" customWidth="1"/>
    <col min="8200" max="8200" width="32.85546875" customWidth="1"/>
    <col min="8201" max="8201" width="52.5703125" customWidth="1"/>
    <col min="8449" max="8449" width="12.85546875" customWidth="1"/>
    <col min="8450" max="8450" width="46.7109375" customWidth="1"/>
    <col min="8451" max="8454" width="13.7109375" customWidth="1"/>
    <col min="8455" max="8455" width="1.5703125" customWidth="1"/>
    <col min="8456" max="8456" width="32.85546875" customWidth="1"/>
    <col min="8457" max="8457" width="52.5703125" customWidth="1"/>
    <col min="8705" max="8705" width="12.85546875" customWidth="1"/>
    <col min="8706" max="8706" width="46.7109375" customWidth="1"/>
    <col min="8707" max="8710" width="13.7109375" customWidth="1"/>
    <col min="8711" max="8711" width="1.5703125" customWidth="1"/>
    <col min="8712" max="8712" width="32.85546875" customWidth="1"/>
    <col min="8713" max="8713" width="52.5703125" customWidth="1"/>
    <col min="8961" max="8961" width="12.85546875" customWidth="1"/>
    <col min="8962" max="8962" width="46.7109375" customWidth="1"/>
    <col min="8963" max="8966" width="13.7109375" customWidth="1"/>
    <col min="8967" max="8967" width="1.5703125" customWidth="1"/>
    <col min="8968" max="8968" width="32.85546875" customWidth="1"/>
    <col min="8969" max="8969" width="52.5703125" customWidth="1"/>
    <col min="9217" max="9217" width="12.85546875" customWidth="1"/>
    <col min="9218" max="9218" width="46.7109375" customWidth="1"/>
    <col min="9219" max="9222" width="13.7109375" customWidth="1"/>
    <col min="9223" max="9223" width="1.5703125" customWidth="1"/>
    <col min="9224" max="9224" width="32.85546875" customWidth="1"/>
    <col min="9225" max="9225" width="52.5703125" customWidth="1"/>
    <col min="9473" max="9473" width="12.85546875" customWidth="1"/>
    <col min="9474" max="9474" width="46.7109375" customWidth="1"/>
    <col min="9475" max="9478" width="13.7109375" customWidth="1"/>
    <col min="9479" max="9479" width="1.5703125" customWidth="1"/>
    <col min="9480" max="9480" width="32.85546875" customWidth="1"/>
    <col min="9481" max="9481" width="52.5703125" customWidth="1"/>
    <col min="9729" max="9729" width="12.85546875" customWidth="1"/>
    <col min="9730" max="9730" width="46.7109375" customWidth="1"/>
    <col min="9731" max="9734" width="13.7109375" customWidth="1"/>
    <col min="9735" max="9735" width="1.5703125" customWidth="1"/>
    <col min="9736" max="9736" width="32.85546875" customWidth="1"/>
    <col min="9737" max="9737" width="52.5703125" customWidth="1"/>
    <col min="9985" max="9985" width="12.85546875" customWidth="1"/>
    <col min="9986" max="9986" width="46.7109375" customWidth="1"/>
    <col min="9987" max="9990" width="13.7109375" customWidth="1"/>
    <col min="9991" max="9991" width="1.5703125" customWidth="1"/>
    <col min="9992" max="9992" width="32.85546875" customWidth="1"/>
    <col min="9993" max="9993" width="52.5703125" customWidth="1"/>
    <col min="10241" max="10241" width="12.85546875" customWidth="1"/>
    <col min="10242" max="10242" width="46.7109375" customWidth="1"/>
    <col min="10243" max="10246" width="13.7109375" customWidth="1"/>
    <col min="10247" max="10247" width="1.5703125" customWidth="1"/>
    <col min="10248" max="10248" width="32.85546875" customWidth="1"/>
    <col min="10249" max="10249" width="52.5703125" customWidth="1"/>
    <col min="10497" max="10497" width="12.85546875" customWidth="1"/>
    <col min="10498" max="10498" width="46.7109375" customWidth="1"/>
    <col min="10499" max="10502" width="13.7109375" customWidth="1"/>
    <col min="10503" max="10503" width="1.5703125" customWidth="1"/>
    <col min="10504" max="10504" width="32.85546875" customWidth="1"/>
    <col min="10505" max="10505" width="52.5703125" customWidth="1"/>
    <col min="10753" max="10753" width="12.85546875" customWidth="1"/>
    <col min="10754" max="10754" width="46.7109375" customWidth="1"/>
    <col min="10755" max="10758" width="13.7109375" customWidth="1"/>
    <col min="10759" max="10759" width="1.5703125" customWidth="1"/>
    <col min="10760" max="10760" width="32.85546875" customWidth="1"/>
    <col min="10761" max="10761" width="52.5703125" customWidth="1"/>
    <col min="11009" max="11009" width="12.85546875" customWidth="1"/>
    <col min="11010" max="11010" width="46.7109375" customWidth="1"/>
    <col min="11011" max="11014" width="13.7109375" customWidth="1"/>
    <col min="11015" max="11015" width="1.5703125" customWidth="1"/>
    <col min="11016" max="11016" width="32.85546875" customWidth="1"/>
    <col min="11017" max="11017" width="52.5703125" customWidth="1"/>
    <col min="11265" max="11265" width="12.85546875" customWidth="1"/>
    <col min="11266" max="11266" width="46.7109375" customWidth="1"/>
    <col min="11267" max="11270" width="13.7109375" customWidth="1"/>
    <col min="11271" max="11271" width="1.5703125" customWidth="1"/>
    <col min="11272" max="11272" width="32.85546875" customWidth="1"/>
    <col min="11273" max="11273" width="52.5703125" customWidth="1"/>
    <col min="11521" max="11521" width="12.85546875" customWidth="1"/>
    <col min="11522" max="11522" width="46.7109375" customWidth="1"/>
    <col min="11523" max="11526" width="13.7109375" customWidth="1"/>
    <col min="11527" max="11527" width="1.5703125" customWidth="1"/>
    <col min="11528" max="11528" width="32.85546875" customWidth="1"/>
    <col min="11529" max="11529" width="52.5703125" customWidth="1"/>
    <col min="11777" max="11777" width="12.85546875" customWidth="1"/>
    <col min="11778" max="11778" width="46.7109375" customWidth="1"/>
    <col min="11779" max="11782" width="13.7109375" customWidth="1"/>
    <col min="11783" max="11783" width="1.5703125" customWidth="1"/>
    <col min="11784" max="11784" width="32.85546875" customWidth="1"/>
    <col min="11785" max="11785" width="52.5703125" customWidth="1"/>
    <col min="12033" max="12033" width="12.85546875" customWidth="1"/>
    <col min="12034" max="12034" width="46.7109375" customWidth="1"/>
    <col min="12035" max="12038" width="13.7109375" customWidth="1"/>
    <col min="12039" max="12039" width="1.5703125" customWidth="1"/>
    <col min="12040" max="12040" width="32.85546875" customWidth="1"/>
    <col min="12041" max="12041" width="52.5703125" customWidth="1"/>
    <col min="12289" max="12289" width="12.85546875" customWidth="1"/>
    <col min="12290" max="12290" width="46.7109375" customWidth="1"/>
    <col min="12291" max="12294" width="13.7109375" customWidth="1"/>
    <col min="12295" max="12295" width="1.5703125" customWidth="1"/>
    <col min="12296" max="12296" width="32.85546875" customWidth="1"/>
    <col min="12297" max="12297" width="52.5703125" customWidth="1"/>
    <col min="12545" max="12545" width="12.85546875" customWidth="1"/>
    <col min="12546" max="12546" width="46.7109375" customWidth="1"/>
    <col min="12547" max="12550" width="13.7109375" customWidth="1"/>
    <col min="12551" max="12551" width="1.5703125" customWidth="1"/>
    <col min="12552" max="12552" width="32.85546875" customWidth="1"/>
    <col min="12553" max="12553" width="52.5703125" customWidth="1"/>
    <col min="12801" max="12801" width="12.85546875" customWidth="1"/>
    <col min="12802" max="12802" width="46.7109375" customWidth="1"/>
    <col min="12803" max="12806" width="13.7109375" customWidth="1"/>
    <col min="12807" max="12807" width="1.5703125" customWidth="1"/>
    <col min="12808" max="12808" width="32.85546875" customWidth="1"/>
    <col min="12809" max="12809" width="52.5703125" customWidth="1"/>
    <col min="13057" max="13057" width="12.85546875" customWidth="1"/>
    <col min="13058" max="13058" width="46.7109375" customWidth="1"/>
    <col min="13059" max="13062" width="13.7109375" customWidth="1"/>
    <col min="13063" max="13063" width="1.5703125" customWidth="1"/>
    <col min="13064" max="13064" width="32.85546875" customWidth="1"/>
    <col min="13065" max="13065" width="52.5703125" customWidth="1"/>
    <col min="13313" max="13313" width="12.85546875" customWidth="1"/>
    <col min="13314" max="13314" width="46.7109375" customWidth="1"/>
    <col min="13315" max="13318" width="13.7109375" customWidth="1"/>
    <col min="13319" max="13319" width="1.5703125" customWidth="1"/>
    <col min="13320" max="13320" width="32.85546875" customWidth="1"/>
    <col min="13321" max="13321" width="52.5703125" customWidth="1"/>
    <col min="13569" max="13569" width="12.85546875" customWidth="1"/>
    <col min="13570" max="13570" width="46.7109375" customWidth="1"/>
    <col min="13571" max="13574" width="13.7109375" customWidth="1"/>
    <col min="13575" max="13575" width="1.5703125" customWidth="1"/>
    <col min="13576" max="13576" width="32.85546875" customWidth="1"/>
    <col min="13577" max="13577" width="52.5703125" customWidth="1"/>
    <col min="13825" max="13825" width="12.85546875" customWidth="1"/>
    <col min="13826" max="13826" width="46.7109375" customWidth="1"/>
    <col min="13827" max="13830" width="13.7109375" customWidth="1"/>
    <col min="13831" max="13831" width="1.5703125" customWidth="1"/>
    <col min="13832" max="13832" width="32.85546875" customWidth="1"/>
    <col min="13833" max="13833" width="52.5703125" customWidth="1"/>
    <col min="14081" max="14081" width="12.85546875" customWidth="1"/>
    <col min="14082" max="14082" width="46.7109375" customWidth="1"/>
    <col min="14083" max="14086" width="13.7109375" customWidth="1"/>
    <col min="14087" max="14087" width="1.5703125" customWidth="1"/>
    <col min="14088" max="14088" width="32.85546875" customWidth="1"/>
    <col min="14089" max="14089" width="52.5703125" customWidth="1"/>
    <col min="14337" max="14337" width="12.85546875" customWidth="1"/>
    <col min="14338" max="14338" width="46.7109375" customWidth="1"/>
    <col min="14339" max="14342" width="13.7109375" customWidth="1"/>
    <col min="14343" max="14343" width="1.5703125" customWidth="1"/>
    <col min="14344" max="14344" width="32.85546875" customWidth="1"/>
    <col min="14345" max="14345" width="52.5703125" customWidth="1"/>
    <col min="14593" max="14593" width="12.85546875" customWidth="1"/>
    <col min="14594" max="14594" width="46.7109375" customWidth="1"/>
    <col min="14595" max="14598" width="13.7109375" customWidth="1"/>
    <col min="14599" max="14599" width="1.5703125" customWidth="1"/>
    <col min="14600" max="14600" width="32.85546875" customWidth="1"/>
    <col min="14601" max="14601" width="52.5703125" customWidth="1"/>
    <col min="14849" max="14849" width="12.85546875" customWidth="1"/>
    <col min="14850" max="14850" width="46.7109375" customWidth="1"/>
    <col min="14851" max="14854" width="13.7109375" customWidth="1"/>
    <col min="14855" max="14855" width="1.5703125" customWidth="1"/>
    <col min="14856" max="14856" width="32.85546875" customWidth="1"/>
    <col min="14857" max="14857" width="52.5703125" customWidth="1"/>
    <col min="15105" max="15105" width="12.85546875" customWidth="1"/>
    <col min="15106" max="15106" width="46.7109375" customWidth="1"/>
    <col min="15107" max="15110" width="13.7109375" customWidth="1"/>
    <col min="15111" max="15111" width="1.5703125" customWidth="1"/>
    <col min="15112" max="15112" width="32.85546875" customWidth="1"/>
    <col min="15113" max="15113" width="52.5703125" customWidth="1"/>
    <col min="15361" max="15361" width="12.85546875" customWidth="1"/>
    <col min="15362" max="15362" width="46.7109375" customWidth="1"/>
    <col min="15363" max="15366" width="13.7109375" customWidth="1"/>
    <col min="15367" max="15367" width="1.5703125" customWidth="1"/>
    <col min="15368" max="15368" width="32.85546875" customWidth="1"/>
    <col min="15369" max="15369" width="52.5703125" customWidth="1"/>
    <col min="15617" max="15617" width="12.85546875" customWidth="1"/>
    <col min="15618" max="15618" width="46.7109375" customWidth="1"/>
    <col min="15619" max="15622" width="13.7109375" customWidth="1"/>
    <col min="15623" max="15623" width="1.5703125" customWidth="1"/>
    <col min="15624" max="15624" width="32.85546875" customWidth="1"/>
    <col min="15625" max="15625" width="52.5703125" customWidth="1"/>
    <col min="15873" max="15873" width="12.85546875" customWidth="1"/>
    <col min="15874" max="15874" width="46.7109375" customWidth="1"/>
    <col min="15875" max="15878" width="13.7109375" customWidth="1"/>
    <col min="15879" max="15879" width="1.5703125" customWidth="1"/>
    <col min="15880" max="15880" width="32.85546875" customWidth="1"/>
    <col min="15881" max="15881" width="52.5703125" customWidth="1"/>
    <col min="16129" max="16129" width="12.85546875" customWidth="1"/>
    <col min="16130" max="16130" width="46.7109375" customWidth="1"/>
    <col min="16131" max="16134" width="13.7109375" customWidth="1"/>
    <col min="16135" max="16135" width="1.5703125" customWidth="1"/>
    <col min="16136" max="16136" width="32.85546875" customWidth="1"/>
    <col min="16137" max="16137" width="52.5703125" customWidth="1"/>
  </cols>
  <sheetData>
    <row r="1" spans="1:9" x14ac:dyDescent="0.2">
      <c r="A1" s="80" t="s">
        <v>83</v>
      </c>
      <c r="B1" s="81"/>
      <c r="C1" s="81"/>
      <c r="D1" s="81"/>
      <c r="E1" s="81"/>
      <c r="F1" s="81"/>
    </row>
    <row r="2" spans="1:9" x14ac:dyDescent="0.2">
      <c r="A2" s="4"/>
      <c r="B2" s="82"/>
    </row>
    <row r="3" spans="1:9" x14ac:dyDescent="0.2">
      <c r="A3" s="80" t="s">
        <v>84</v>
      </c>
      <c r="B3" s="81"/>
      <c r="C3" s="81"/>
      <c r="D3" s="81"/>
      <c r="E3" s="81"/>
      <c r="F3" s="81"/>
    </row>
    <row r="4" spans="1:9" ht="3" customHeight="1" x14ac:dyDescent="0.2">
      <c r="A4" s="4"/>
    </row>
    <row r="5" spans="1:9" x14ac:dyDescent="0.2">
      <c r="A5" s="80"/>
      <c r="B5" s="81" t="s">
        <v>74</v>
      </c>
      <c r="C5" s="81"/>
      <c r="D5" s="81"/>
      <c r="E5" s="81"/>
      <c r="F5" s="81"/>
    </row>
    <row r="6" spans="1:9" x14ac:dyDescent="0.2">
      <c r="A6" s="4"/>
      <c r="B6" s="1" t="s">
        <v>85</v>
      </c>
      <c r="H6" s="85" t="s">
        <v>382</v>
      </c>
    </row>
    <row r="7" spans="1:9" x14ac:dyDescent="0.2">
      <c r="A7" s="4"/>
      <c r="C7" s="85">
        <v>2025</v>
      </c>
      <c r="D7" s="85">
        <v>2025</v>
      </c>
      <c r="E7" s="85">
        <v>2025</v>
      </c>
      <c r="F7" s="85">
        <v>2026</v>
      </c>
      <c r="H7" s="85" t="s">
        <v>383</v>
      </c>
    </row>
    <row r="8" spans="1:9" ht="13.5" thickBot="1" x14ac:dyDescent="0.25">
      <c r="A8" s="87" t="s">
        <v>87</v>
      </c>
      <c r="B8" s="87" t="s">
        <v>88</v>
      </c>
      <c r="C8" s="88" t="s">
        <v>54</v>
      </c>
      <c r="D8" s="88" t="s">
        <v>209</v>
      </c>
      <c r="E8" s="88" t="s">
        <v>90</v>
      </c>
      <c r="F8" s="88" t="s">
        <v>54</v>
      </c>
      <c r="H8" s="90" t="s">
        <v>384</v>
      </c>
      <c r="I8" s="90" t="s">
        <v>91</v>
      </c>
    </row>
    <row r="9" spans="1:9" x14ac:dyDescent="0.2">
      <c r="A9" s="149" t="s">
        <v>57</v>
      </c>
      <c r="B9" s="11"/>
      <c r="C9" s="85"/>
      <c r="D9" s="85"/>
      <c r="E9" s="85"/>
      <c r="F9" s="85"/>
      <c r="H9" s="1" t="str">
        <f>IF(OR(F9&gt;=5000,F9&lt;=-5000),"COMMENT REQUIRED","")</f>
        <v/>
      </c>
      <c r="I9" s="85"/>
    </row>
    <row r="10" spans="1:9" x14ac:dyDescent="0.2">
      <c r="A10" s="92"/>
      <c r="B10" s="92"/>
      <c r="C10" s="172"/>
      <c r="D10" s="172"/>
      <c r="E10" s="172"/>
      <c r="F10" s="172"/>
      <c r="H10" s="38"/>
    </row>
    <row r="11" spans="1:9" x14ac:dyDescent="0.2">
      <c r="A11" s="92" t="s">
        <v>472</v>
      </c>
      <c r="B11" s="92" t="s">
        <v>473</v>
      </c>
      <c r="C11" s="93">
        <f>VLOOKUP(A11,'[1]2013 WORKSHEET'!$A$1:$E$1236,3,FALSE)</f>
        <v>17310</v>
      </c>
      <c r="D11" s="95">
        <f>VLOOKUP(A11,'[1]2012 Actuals'!$A$1:$L$1240,9,FALSE)</f>
        <v>9570.7000000000007</v>
      </c>
      <c r="E11" s="93">
        <f>+C11</f>
        <v>17310</v>
      </c>
      <c r="F11" s="172">
        <v>7500</v>
      </c>
      <c r="H11" s="173"/>
      <c r="I11" s="7"/>
    </row>
    <row r="12" spans="1:9" x14ac:dyDescent="0.2">
      <c r="A12" s="92"/>
      <c r="B12" s="92" t="s">
        <v>474</v>
      </c>
      <c r="C12" s="93">
        <v>41208</v>
      </c>
      <c r="D12" s="95">
        <v>22783.7</v>
      </c>
      <c r="E12" s="93">
        <f>+C12</f>
        <v>41208</v>
      </c>
      <c r="F12" s="172">
        <v>48189.83</v>
      </c>
      <c r="H12" s="173" t="s">
        <v>475</v>
      </c>
      <c r="I12" s="7"/>
    </row>
    <row r="13" spans="1:9" x14ac:dyDescent="0.2">
      <c r="A13" s="92"/>
      <c r="B13" s="92" t="s">
        <v>476</v>
      </c>
      <c r="C13" s="93">
        <v>32500</v>
      </c>
      <c r="D13" s="95">
        <v>17969.25</v>
      </c>
      <c r="E13" s="93">
        <f>+C13</f>
        <v>32500</v>
      </c>
      <c r="F13" s="172">
        <v>32500</v>
      </c>
      <c r="H13" s="173"/>
      <c r="I13" s="7"/>
    </row>
    <row r="14" spans="1:9" x14ac:dyDescent="0.2">
      <c r="A14" s="92"/>
      <c r="B14" s="92" t="s">
        <v>12</v>
      </c>
      <c r="C14" s="93"/>
      <c r="D14" s="93"/>
      <c r="E14" s="93"/>
      <c r="F14" s="172"/>
      <c r="H14" s="173"/>
    </row>
    <row r="15" spans="1:9" x14ac:dyDescent="0.2">
      <c r="A15" s="92" t="s">
        <v>106</v>
      </c>
      <c r="B15" s="92" t="s">
        <v>107</v>
      </c>
      <c r="C15" s="93">
        <f>VLOOKUP(A15,'[1]2013 WORKSHEET'!$A$1:$E$1236,3,FALSE)</f>
        <v>9810</v>
      </c>
      <c r="D15" s="95">
        <f>VLOOKUP(A15,'[1]2012 Actuals'!$A$1:$L$1240,9,FALSE)</f>
        <v>2375</v>
      </c>
      <c r="E15" s="93">
        <f>+C15</f>
        <v>9810</v>
      </c>
      <c r="F15" s="172">
        <v>7500</v>
      </c>
      <c r="H15" s="38" t="s">
        <v>512</v>
      </c>
      <c r="I15" s="6"/>
    </row>
    <row r="16" spans="1:9" x14ac:dyDescent="0.2">
      <c r="A16" s="92"/>
      <c r="B16" s="92" t="s">
        <v>477</v>
      </c>
      <c r="C16" s="93"/>
      <c r="D16" s="95"/>
      <c r="E16" s="93"/>
      <c r="F16" s="172">
        <v>39150</v>
      </c>
      <c r="H16" s="38"/>
      <c r="I16" s="6"/>
    </row>
    <row r="17" spans="1:9" x14ac:dyDescent="0.2">
      <c r="A17" s="92"/>
      <c r="B17" s="92" t="s">
        <v>478</v>
      </c>
      <c r="C17" s="93"/>
      <c r="D17" s="95"/>
      <c r="E17" s="93"/>
      <c r="F17" s="172">
        <v>36650</v>
      </c>
      <c r="H17" s="38"/>
      <c r="I17" s="6"/>
    </row>
    <row r="18" spans="1:9" x14ac:dyDescent="0.2">
      <c r="A18" s="92" t="s">
        <v>108</v>
      </c>
      <c r="B18" s="96" t="s">
        <v>479</v>
      </c>
      <c r="C18" s="93">
        <f>VLOOKUP(A18,'[1]2013 WORKSHEET'!$A$1:$E$1236,3,FALSE)</f>
        <v>16500</v>
      </c>
      <c r="D18" s="93"/>
      <c r="E18" s="93">
        <v>14877</v>
      </c>
      <c r="F18" s="172">
        <v>83300</v>
      </c>
      <c r="H18" s="38" t="s">
        <v>480</v>
      </c>
      <c r="I18" s="6"/>
    </row>
    <row r="19" spans="1:9" ht="13.5" thickBot="1" x14ac:dyDescent="0.25">
      <c r="B19" s="120" t="s">
        <v>481</v>
      </c>
      <c r="C19" s="174">
        <f>SUBTOTAL(109,C10:C18)</f>
        <v>117328</v>
      </c>
      <c r="D19" s="174">
        <f>SUM(D11:D18)</f>
        <v>52698.65</v>
      </c>
      <c r="E19" s="174">
        <f>SUM(E11:E18)</f>
        <v>115705</v>
      </c>
      <c r="F19" s="174">
        <f>SUM(F11:F18)</f>
        <v>254789.83000000002</v>
      </c>
      <c r="H19" s="6"/>
    </row>
    <row r="20" spans="1:9" ht="14.25" thickTop="1" thickBot="1" x14ac:dyDescent="0.25">
      <c r="B20" s="120" t="s">
        <v>482</v>
      </c>
      <c r="C20" s="175">
        <f>SUM(C34)</f>
        <v>117328</v>
      </c>
      <c r="D20" s="175">
        <f>SUM(D34)</f>
        <v>70695.600000000006</v>
      </c>
      <c r="E20" s="175">
        <f>+E34</f>
        <v>108205.28</v>
      </c>
      <c r="F20" s="175">
        <f>SUM(F34)</f>
        <v>254789.83000000002</v>
      </c>
      <c r="H20" s="6"/>
    </row>
    <row r="21" spans="1:9" ht="14.25" thickTop="1" thickBot="1" x14ac:dyDescent="0.25">
      <c r="B21" s="125"/>
      <c r="C21" s="176"/>
      <c r="D21" s="176"/>
      <c r="E21" s="176"/>
      <c r="F21" s="176">
        <f>+F20-F19</f>
        <v>0</v>
      </c>
      <c r="H21" s="6"/>
    </row>
    <row r="22" spans="1:9" ht="13.5" thickTop="1" x14ac:dyDescent="0.2">
      <c r="A22" s="4"/>
      <c r="B22" s="177"/>
      <c r="C22" s="177"/>
      <c r="D22" s="177"/>
      <c r="E22" s="177"/>
      <c r="F22" s="177"/>
    </row>
    <row r="23" spans="1:9" x14ac:dyDescent="0.2">
      <c r="A23" s="4" t="s">
        <v>483</v>
      </c>
      <c r="B23" s="177"/>
      <c r="C23" s="177"/>
      <c r="D23" s="177"/>
      <c r="E23" s="177"/>
      <c r="F23" s="177"/>
    </row>
    <row r="24" spans="1:9" hidden="1" x14ac:dyDescent="0.2">
      <c r="A24" s="92"/>
      <c r="B24" s="92" t="s">
        <v>484</v>
      </c>
      <c r="C24" s="172"/>
      <c r="D24" s="93"/>
      <c r="E24" s="93"/>
      <c r="F24" s="172"/>
      <c r="H24" s="38"/>
    </row>
    <row r="25" spans="1:9" x14ac:dyDescent="0.2">
      <c r="A25" s="92" t="s">
        <v>485</v>
      </c>
      <c r="B25" s="92" t="s">
        <v>486</v>
      </c>
      <c r="C25" s="172">
        <v>19620</v>
      </c>
      <c r="D25" s="95">
        <f>VLOOKUP(A25,'[1]2012 Actuals'!$A$1:$L$1240,9,FALSE)</f>
        <v>12165.32</v>
      </c>
      <c r="E25" s="93">
        <f>+C25</f>
        <v>19620</v>
      </c>
      <c r="F25" s="172">
        <v>15000</v>
      </c>
      <c r="H25" s="38" t="s">
        <v>487</v>
      </c>
    </row>
    <row r="26" spans="1:9" x14ac:dyDescent="0.2">
      <c r="A26" s="92"/>
      <c r="B26" s="92" t="s">
        <v>488</v>
      </c>
      <c r="C26" s="172">
        <v>41208</v>
      </c>
      <c r="D26" s="93">
        <v>22784</v>
      </c>
      <c r="E26" s="93">
        <f>+C26</f>
        <v>41208</v>
      </c>
      <c r="F26" s="178">
        <v>48189.83</v>
      </c>
      <c r="H26" s="1"/>
    </row>
    <row r="27" spans="1:9" x14ac:dyDescent="0.2">
      <c r="A27" s="92"/>
      <c r="B27" s="92" t="s">
        <v>489</v>
      </c>
      <c r="C27" s="172">
        <v>32500</v>
      </c>
      <c r="D27" s="93">
        <v>17696</v>
      </c>
      <c r="E27" s="93">
        <f>+C27</f>
        <v>32500</v>
      </c>
      <c r="F27" s="178">
        <v>32500</v>
      </c>
      <c r="H27" s="38"/>
    </row>
    <row r="28" spans="1:9" x14ac:dyDescent="0.2">
      <c r="A28" s="92"/>
      <c r="B28" s="96" t="s">
        <v>490</v>
      </c>
      <c r="C28" s="178">
        <v>2000</v>
      </c>
      <c r="D28" s="93"/>
      <c r="E28" s="93"/>
      <c r="F28" s="172">
        <v>5000</v>
      </c>
      <c r="H28" s="38"/>
    </row>
    <row r="29" spans="1:9" x14ac:dyDescent="0.2">
      <c r="A29" s="92"/>
      <c r="B29" s="96" t="s">
        <v>491</v>
      </c>
      <c r="C29" s="172"/>
      <c r="D29" s="95"/>
      <c r="E29" s="95"/>
      <c r="F29" s="172">
        <v>78300</v>
      </c>
      <c r="H29" s="38"/>
      <c r="I29" s="6"/>
    </row>
    <row r="30" spans="1:9" x14ac:dyDescent="0.2">
      <c r="A30" s="92"/>
      <c r="B30" s="96" t="s">
        <v>492</v>
      </c>
      <c r="C30" s="172"/>
      <c r="D30" s="95"/>
      <c r="E30" s="95"/>
      <c r="F30" s="172">
        <v>73300</v>
      </c>
      <c r="H30" s="38"/>
    </row>
    <row r="31" spans="1:9" x14ac:dyDescent="0.2">
      <c r="A31" s="92" t="s">
        <v>493</v>
      </c>
      <c r="B31" s="96" t="s">
        <v>494</v>
      </c>
      <c r="C31" s="172">
        <v>5500</v>
      </c>
      <c r="D31" s="95">
        <v>3173</v>
      </c>
      <c r="E31" s="95"/>
      <c r="F31" s="172"/>
      <c r="I31" s="6"/>
    </row>
    <row r="32" spans="1:9" x14ac:dyDescent="0.2">
      <c r="A32" s="179" t="s">
        <v>316</v>
      </c>
      <c r="B32" s="96" t="s">
        <v>495</v>
      </c>
      <c r="C32" s="172">
        <v>16500</v>
      </c>
      <c r="D32" s="95">
        <f>VLOOKUP(A32,'[1]2012 Actuals'!$A$1:$L$1240,9,FALSE)</f>
        <v>14877.28</v>
      </c>
      <c r="E32" s="93">
        <f>+D32</f>
        <v>14877.28</v>
      </c>
      <c r="F32" s="172">
        <v>2500</v>
      </c>
      <c r="H32" s="38" t="s">
        <v>496</v>
      </c>
    </row>
    <row r="33" spans="1:9" hidden="1" x14ac:dyDescent="0.2">
      <c r="A33" s="92" t="s">
        <v>497</v>
      </c>
      <c r="B33" s="96" t="s">
        <v>498</v>
      </c>
      <c r="C33" s="172">
        <v>0</v>
      </c>
      <c r="D33" s="93">
        <f>VLOOKUP(A33,'[1]2012 Actuals'!$A$1:$L$1240,9,FALSE)</f>
        <v>0</v>
      </c>
      <c r="E33" s="93">
        <v>0</v>
      </c>
      <c r="F33" s="177"/>
      <c r="H33" s="38"/>
      <c r="I33" s="6"/>
    </row>
    <row r="34" spans="1:9" ht="13.5" thickBot="1" x14ac:dyDescent="0.25">
      <c r="A34" s="1"/>
      <c r="B34" s="156" t="s">
        <v>482</v>
      </c>
      <c r="C34" s="180">
        <f>SUBTOTAL(109,C24:C33)</f>
        <v>117328</v>
      </c>
      <c r="D34" s="180">
        <f>SUBTOTAL(109,D24:D33)</f>
        <v>70695.600000000006</v>
      </c>
      <c r="E34" s="180">
        <f>SUM(E24:E33)</f>
        <v>108205.28</v>
      </c>
      <c r="F34" s="180">
        <f>SUBTOTAL(109,F24:F33)</f>
        <v>254789.83000000002</v>
      </c>
      <c r="H34" s="6"/>
      <c r="I34" s="6"/>
    </row>
    <row r="35" spans="1:9" ht="13.5" thickTop="1" x14ac:dyDescent="0.2">
      <c r="H35" s="6"/>
    </row>
    <row r="36" spans="1:9" x14ac:dyDescent="0.2">
      <c r="C36" s="6"/>
      <c r="H36" s="38"/>
    </row>
    <row r="37" spans="1:9" x14ac:dyDescent="0.2">
      <c r="C37" s="6"/>
      <c r="F37" s="6"/>
      <c r="H37" s="6"/>
      <c r="I37" s="1"/>
    </row>
    <row r="38" spans="1:9" x14ac:dyDescent="0.2">
      <c r="C38" s="6"/>
    </row>
    <row r="48" spans="1:9" x14ac:dyDescent="0.2">
      <c r="H48" s="6"/>
    </row>
  </sheetData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4915-A935-4AF3-AB97-C74589667CF9}">
  <dimension ref="A1:L44"/>
  <sheetViews>
    <sheetView zoomScaleNormal="100" workbookViewId="0">
      <selection activeCell="A2" sqref="A2"/>
    </sheetView>
  </sheetViews>
  <sheetFormatPr defaultRowHeight="12.75" x14ac:dyDescent="0.2"/>
  <cols>
    <col min="1" max="1" width="15.28515625" style="51" customWidth="1"/>
    <col min="2" max="2" width="33.42578125" style="51" customWidth="1"/>
    <col min="3" max="3" width="15" style="51" bestFit="1" customWidth="1"/>
    <col min="4" max="4" width="14.140625" style="51" customWidth="1"/>
    <col min="5" max="5" width="14" style="51" bestFit="1" customWidth="1"/>
    <col min="6" max="6" width="12.28515625" style="51" hidden="1" customWidth="1"/>
    <col min="7" max="7" width="12.7109375" style="51" customWidth="1"/>
    <col min="8" max="8" width="11.85546875" style="51" customWidth="1"/>
    <col min="9" max="10" width="9.140625" style="51"/>
    <col min="11" max="11" width="11.42578125" style="51" customWidth="1"/>
    <col min="12" max="256" width="9.140625" style="51"/>
    <col min="257" max="257" width="15.28515625" style="51" customWidth="1"/>
    <col min="258" max="258" width="33.42578125" style="51" customWidth="1"/>
    <col min="259" max="259" width="15" style="51" bestFit="1" customWidth="1"/>
    <col min="260" max="260" width="14.140625" style="51" customWidth="1"/>
    <col min="261" max="261" width="14" style="51" bestFit="1" customWidth="1"/>
    <col min="262" max="262" width="0" style="51" hidden="1" customWidth="1"/>
    <col min="263" max="263" width="12.7109375" style="51" customWidth="1"/>
    <col min="264" max="264" width="11.85546875" style="51" customWidth="1"/>
    <col min="265" max="266" width="9.140625" style="51"/>
    <col min="267" max="267" width="11.42578125" style="51" customWidth="1"/>
    <col min="268" max="512" width="9.140625" style="51"/>
    <col min="513" max="513" width="15.28515625" style="51" customWidth="1"/>
    <col min="514" max="514" width="33.42578125" style="51" customWidth="1"/>
    <col min="515" max="515" width="15" style="51" bestFit="1" customWidth="1"/>
    <col min="516" max="516" width="14.140625" style="51" customWidth="1"/>
    <col min="517" max="517" width="14" style="51" bestFit="1" customWidth="1"/>
    <col min="518" max="518" width="0" style="51" hidden="1" customWidth="1"/>
    <col min="519" max="519" width="12.7109375" style="51" customWidth="1"/>
    <col min="520" max="520" width="11.85546875" style="51" customWidth="1"/>
    <col min="521" max="522" width="9.140625" style="51"/>
    <col min="523" max="523" width="11.42578125" style="51" customWidth="1"/>
    <col min="524" max="768" width="9.140625" style="51"/>
    <col min="769" max="769" width="15.28515625" style="51" customWidth="1"/>
    <col min="770" max="770" width="33.42578125" style="51" customWidth="1"/>
    <col min="771" max="771" width="15" style="51" bestFit="1" customWidth="1"/>
    <col min="772" max="772" width="14.140625" style="51" customWidth="1"/>
    <col min="773" max="773" width="14" style="51" bestFit="1" customWidth="1"/>
    <col min="774" max="774" width="0" style="51" hidden="1" customWidth="1"/>
    <col min="775" max="775" width="12.7109375" style="51" customWidth="1"/>
    <col min="776" max="776" width="11.85546875" style="51" customWidth="1"/>
    <col min="777" max="778" width="9.140625" style="51"/>
    <col min="779" max="779" width="11.42578125" style="51" customWidth="1"/>
    <col min="780" max="1024" width="9.140625" style="51"/>
    <col min="1025" max="1025" width="15.28515625" style="51" customWidth="1"/>
    <col min="1026" max="1026" width="33.42578125" style="51" customWidth="1"/>
    <col min="1027" max="1027" width="15" style="51" bestFit="1" customWidth="1"/>
    <col min="1028" max="1028" width="14.140625" style="51" customWidth="1"/>
    <col min="1029" max="1029" width="14" style="51" bestFit="1" customWidth="1"/>
    <col min="1030" max="1030" width="0" style="51" hidden="1" customWidth="1"/>
    <col min="1031" max="1031" width="12.7109375" style="51" customWidth="1"/>
    <col min="1032" max="1032" width="11.85546875" style="51" customWidth="1"/>
    <col min="1033" max="1034" width="9.140625" style="51"/>
    <col min="1035" max="1035" width="11.42578125" style="51" customWidth="1"/>
    <col min="1036" max="1280" width="9.140625" style="51"/>
    <col min="1281" max="1281" width="15.28515625" style="51" customWidth="1"/>
    <col min="1282" max="1282" width="33.42578125" style="51" customWidth="1"/>
    <col min="1283" max="1283" width="15" style="51" bestFit="1" customWidth="1"/>
    <col min="1284" max="1284" width="14.140625" style="51" customWidth="1"/>
    <col min="1285" max="1285" width="14" style="51" bestFit="1" customWidth="1"/>
    <col min="1286" max="1286" width="0" style="51" hidden="1" customWidth="1"/>
    <col min="1287" max="1287" width="12.7109375" style="51" customWidth="1"/>
    <col min="1288" max="1288" width="11.85546875" style="51" customWidth="1"/>
    <col min="1289" max="1290" width="9.140625" style="51"/>
    <col min="1291" max="1291" width="11.42578125" style="51" customWidth="1"/>
    <col min="1292" max="1536" width="9.140625" style="51"/>
    <col min="1537" max="1537" width="15.28515625" style="51" customWidth="1"/>
    <col min="1538" max="1538" width="33.42578125" style="51" customWidth="1"/>
    <col min="1539" max="1539" width="15" style="51" bestFit="1" customWidth="1"/>
    <col min="1540" max="1540" width="14.140625" style="51" customWidth="1"/>
    <col min="1541" max="1541" width="14" style="51" bestFit="1" customWidth="1"/>
    <col min="1542" max="1542" width="0" style="51" hidden="1" customWidth="1"/>
    <col min="1543" max="1543" width="12.7109375" style="51" customWidth="1"/>
    <col min="1544" max="1544" width="11.85546875" style="51" customWidth="1"/>
    <col min="1545" max="1546" width="9.140625" style="51"/>
    <col min="1547" max="1547" width="11.42578125" style="51" customWidth="1"/>
    <col min="1548" max="1792" width="9.140625" style="51"/>
    <col min="1793" max="1793" width="15.28515625" style="51" customWidth="1"/>
    <col min="1794" max="1794" width="33.42578125" style="51" customWidth="1"/>
    <col min="1795" max="1795" width="15" style="51" bestFit="1" customWidth="1"/>
    <col min="1796" max="1796" width="14.140625" style="51" customWidth="1"/>
    <col min="1797" max="1797" width="14" style="51" bestFit="1" customWidth="1"/>
    <col min="1798" max="1798" width="0" style="51" hidden="1" customWidth="1"/>
    <col min="1799" max="1799" width="12.7109375" style="51" customWidth="1"/>
    <col min="1800" max="1800" width="11.85546875" style="51" customWidth="1"/>
    <col min="1801" max="1802" width="9.140625" style="51"/>
    <col min="1803" max="1803" width="11.42578125" style="51" customWidth="1"/>
    <col min="1804" max="2048" width="9.140625" style="51"/>
    <col min="2049" max="2049" width="15.28515625" style="51" customWidth="1"/>
    <col min="2050" max="2050" width="33.42578125" style="51" customWidth="1"/>
    <col min="2051" max="2051" width="15" style="51" bestFit="1" customWidth="1"/>
    <col min="2052" max="2052" width="14.140625" style="51" customWidth="1"/>
    <col min="2053" max="2053" width="14" style="51" bestFit="1" customWidth="1"/>
    <col min="2054" max="2054" width="0" style="51" hidden="1" customWidth="1"/>
    <col min="2055" max="2055" width="12.7109375" style="51" customWidth="1"/>
    <col min="2056" max="2056" width="11.85546875" style="51" customWidth="1"/>
    <col min="2057" max="2058" width="9.140625" style="51"/>
    <col min="2059" max="2059" width="11.42578125" style="51" customWidth="1"/>
    <col min="2060" max="2304" width="9.140625" style="51"/>
    <col min="2305" max="2305" width="15.28515625" style="51" customWidth="1"/>
    <col min="2306" max="2306" width="33.42578125" style="51" customWidth="1"/>
    <col min="2307" max="2307" width="15" style="51" bestFit="1" customWidth="1"/>
    <col min="2308" max="2308" width="14.140625" style="51" customWidth="1"/>
    <col min="2309" max="2309" width="14" style="51" bestFit="1" customWidth="1"/>
    <col min="2310" max="2310" width="0" style="51" hidden="1" customWidth="1"/>
    <col min="2311" max="2311" width="12.7109375" style="51" customWidth="1"/>
    <col min="2312" max="2312" width="11.85546875" style="51" customWidth="1"/>
    <col min="2313" max="2314" width="9.140625" style="51"/>
    <col min="2315" max="2315" width="11.42578125" style="51" customWidth="1"/>
    <col min="2316" max="2560" width="9.140625" style="51"/>
    <col min="2561" max="2561" width="15.28515625" style="51" customWidth="1"/>
    <col min="2562" max="2562" width="33.42578125" style="51" customWidth="1"/>
    <col min="2563" max="2563" width="15" style="51" bestFit="1" customWidth="1"/>
    <col min="2564" max="2564" width="14.140625" style="51" customWidth="1"/>
    <col min="2565" max="2565" width="14" style="51" bestFit="1" customWidth="1"/>
    <col min="2566" max="2566" width="0" style="51" hidden="1" customWidth="1"/>
    <col min="2567" max="2567" width="12.7109375" style="51" customWidth="1"/>
    <col min="2568" max="2568" width="11.85546875" style="51" customWidth="1"/>
    <col min="2569" max="2570" width="9.140625" style="51"/>
    <col min="2571" max="2571" width="11.42578125" style="51" customWidth="1"/>
    <col min="2572" max="2816" width="9.140625" style="51"/>
    <col min="2817" max="2817" width="15.28515625" style="51" customWidth="1"/>
    <col min="2818" max="2818" width="33.42578125" style="51" customWidth="1"/>
    <col min="2819" max="2819" width="15" style="51" bestFit="1" customWidth="1"/>
    <col min="2820" max="2820" width="14.140625" style="51" customWidth="1"/>
    <col min="2821" max="2821" width="14" style="51" bestFit="1" customWidth="1"/>
    <col min="2822" max="2822" width="0" style="51" hidden="1" customWidth="1"/>
    <col min="2823" max="2823" width="12.7109375" style="51" customWidth="1"/>
    <col min="2824" max="2824" width="11.85546875" style="51" customWidth="1"/>
    <col min="2825" max="2826" width="9.140625" style="51"/>
    <col min="2827" max="2827" width="11.42578125" style="51" customWidth="1"/>
    <col min="2828" max="3072" width="9.140625" style="51"/>
    <col min="3073" max="3073" width="15.28515625" style="51" customWidth="1"/>
    <col min="3074" max="3074" width="33.42578125" style="51" customWidth="1"/>
    <col min="3075" max="3075" width="15" style="51" bestFit="1" customWidth="1"/>
    <col min="3076" max="3076" width="14.140625" style="51" customWidth="1"/>
    <col min="3077" max="3077" width="14" style="51" bestFit="1" customWidth="1"/>
    <col min="3078" max="3078" width="0" style="51" hidden="1" customWidth="1"/>
    <col min="3079" max="3079" width="12.7109375" style="51" customWidth="1"/>
    <col min="3080" max="3080" width="11.85546875" style="51" customWidth="1"/>
    <col min="3081" max="3082" width="9.140625" style="51"/>
    <col min="3083" max="3083" width="11.42578125" style="51" customWidth="1"/>
    <col min="3084" max="3328" width="9.140625" style="51"/>
    <col min="3329" max="3329" width="15.28515625" style="51" customWidth="1"/>
    <col min="3330" max="3330" width="33.42578125" style="51" customWidth="1"/>
    <col min="3331" max="3331" width="15" style="51" bestFit="1" customWidth="1"/>
    <col min="3332" max="3332" width="14.140625" style="51" customWidth="1"/>
    <col min="3333" max="3333" width="14" style="51" bestFit="1" customWidth="1"/>
    <col min="3334" max="3334" width="0" style="51" hidden="1" customWidth="1"/>
    <col min="3335" max="3335" width="12.7109375" style="51" customWidth="1"/>
    <col min="3336" max="3336" width="11.85546875" style="51" customWidth="1"/>
    <col min="3337" max="3338" width="9.140625" style="51"/>
    <col min="3339" max="3339" width="11.42578125" style="51" customWidth="1"/>
    <col min="3340" max="3584" width="9.140625" style="51"/>
    <col min="3585" max="3585" width="15.28515625" style="51" customWidth="1"/>
    <col min="3586" max="3586" width="33.42578125" style="51" customWidth="1"/>
    <col min="3587" max="3587" width="15" style="51" bestFit="1" customWidth="1"/>
    <col min="3588" max="3588" width="14.140625" style="51" customWidth="1"/>
    <col min="3589" max="3589" width="14" style="51" bestFit="1" customWidth="1"/>
    <col min="3590" max="3590" width="0" style="51" hidden="1" customWidth="1"/>
    <col min="3591" max="3591" width="12.7109375" style="51" customWidth="1"/>
    <col min="3592" max="3592" width="11.85546875" style="51" customWidth="1"/>
    <col min="3593" max="3594" width="9.140625" style="51"/>
    <col min="3595" max="3595" width="11.42578125" style="51" customWidth="1"/>
    <col min="3596" max="3840" width="9.140625" style="51"/>
    <col min="3841" max="3841" width="15.28515625" style="51" customWidth="1"/>
    <col min="3842" max="3842" width="33.42578125" style="51" customWidth="1"/>
    <col min="3843" max="3843" width="15" style="51" bestFit="1" customWidth="1"/>
    <col min="3844" max="3844" width="14.140625" style="51" customWidth="1"/>
    <col min="3845" max="3845" width="14" style="51" bestFit="1" customWidth="1"/>
    <col min="3846" max="3846" width="0" style="51" hidden="1" customWidth="1"/>
    <col min="3847" max="3847" width="12.7109375" style="51" customWidth="1"/>
    <col min="3848" max="3848" width="11.85546875" style="51" customWidth="1"/>
    <col min="3849" max="3850" width="9.140625" style="51"/>
    <col min="3851" max="3851" width="11.42578125" style="51" customWidth="1"/>
    <col min="3852" max="4096" width="9.140625" style="51"/>
    <col min="4097" max="4097" width="15.28515625" style="51" customWidth="1"/>
    <col min="4098" max="4098" width="33.42578125" style="51" customWidth="1"/>
    <col min="4099" max="4099" width="15" style="51" bestFit="1" customWidth="1"/>
    <col min="4100" max="4100" width="14.140625" style="51" customWidth="1"/>
    <col min="4101" max="4101" width="14" style="51" bestFit="1" customWidth="1"/>
    <col min="4102" max="4102" width="0" style="51" hidden="1" customWidth="1"/>
    <col min="4103" max="4103" width="12.7109375" style="51" customWidth="1"/>
    <col min="4104" max="4104" width="11.85546875" style="51" customWidth="1"/>
    <col min="4105" max="4106" width="9.140625" style="51"/>
    <col min="4107" max="4107" width="11.42578125" style="51" customWidth="1"/>
    <col min="4108" max="4352" width="9.140625" style="51"/>
    <col min="4353" max="4353" width="15.28515625" style="51" customWidth="1"/>
    <col min="4354" max="4354" width="33.42578125" style="51" customWidth="1"/>
    <col min="4355" max="4355" width="15" style="51" bestFit="1" customWidth="1"/>
    <col min="4356" max="4356" width="14.140625" style="51" customWidth="1"/>
    <col min="4357" max="4357" width="14" style="51" bestFit="1" customWidth="1"/>
    <col min="4358" max="4358" width="0" style="51" hidden="1" customWidth="1"/>
    <col min="4359" max="4359" width="12.7109375" style="51" customWidth="1"/>
    <col min="4360" max="4360" width="11.85546875" style="51" customWidth="1"/>
    <col min="4361" max="4362" width="9.140625" style="51"/>
    <col min="4363" max="4363" width="11.42578125" style="51" customWidth="1"/>
    <col min="4364" max="4608" width="9.140625" style="51"/>
    <col min="4609" max="4609" width="15.28515625" style="51" customWidth="1"/>
    <col min="4610" max="4610" width="33.42578125" style="51" customWidth="1"/>
    <col min="4611" max="4611" width="15" style="51" bestFit="1" customWidth="1"/>
    <col min="4612" max="4612" width="14.140625" style="51" customWidth="1"/>
    <col min="4613" max="4613" width="14" style="51" bestFit="1" customWidth="1"/>
    <col min="4614" max="4614" width="0" style="51" hidden="1" customWidth="1"/>
    <col min="4615" max="4615" width="12.7109375" style="51" customWidth="1"/>
    <col min="4616" max="4616" width="11.85546875" style="51" customWidth="1"/>
    <col min="4617" max="4618" width="9.140625" style="51"/>
    <col min="4619" max="4619" width="11.42578125" style="51" customWidth="1"/>
    <col min="4620" max="4864" width="9.140625" style="51"/>
    <col min="4865" max="4865" width="15.28515625" style="51" customWidth="1"/>
    <col min="4866" max="4866" width="33.42578125" style="51" customWidth="1"/>
    <col min="4867" max="4867" width="15" style="51" bestFit="1" customWidth="1"/>
    <col min="4868" max="4868" width="14.140625" style="51" customWidth="1"/>
    <col min="4869" max="4869" width="14" style="51" bestFit="1" customWidth="1"/>
    <col min="4870" max="4870" width="0" style="51" hidden="1" customWidth="1"/>
    <col min="4871" max="4871" width="12.7109375" style="51" customWidth="1"/>
    <col min="4872" max="4872" width="11.85546875" style="51" customWidth="1"/>
    <col min="4873" max="4874" width="9.140625" style="51"/>
    <col min="4875" max="4875" width="11.42578125" style="51" customWidth="1"/>
    <col min="4876" max="5120" width="9.140625" style="51"/>
    <col min="5121" max="5121" width="15.28515625" style="51" customWidth="1"/>
    <col min="5122" max="5122" width="33.42578125" style="51" customWidth="1"/>
    <col min="5123" max="5123" width="15" style="51" bestFit="1" customWidth="1"/>
    <col min="5124" max="5124" width="14.140625" style="51" customWidth="1"/>
    <col min="5125" max="5125" width="14" style="51" bestFit="1" customWidth="1"/>
    <col min="5126" max="5126" width="0" style="51" hidden="1" customWidth="1"/>
    <col min="5127" max="5127" width="12.7109375" style="51" customWidth="1"/>
    <col min="5128" max="5128" width="11.85546875" style="51" customWidth="1"/>
    <col min="5129" max="5130" width="9.140625" style="51"/>
    <col min="5131" max="5131" width="11.42578125" style="51" customWidth="1"/>
    <col min="5132" max="5376" width="9.140625" style="51"/>
    <col min="5377" max="5377" width="15.28515625" style="51" customWidth="1"/>
    <col min="5378" max="5378" width="33.42578125" style="51" customWidth="1"/>
    <col min="5379" max="5379" width="15" style="51" bestFit="1" customWidth="1"/>
    <col min="5380" max="5380" width="14.140625" style="51" customWidth="1"/>
    <col min="5381" max="5381" width="14" style="51" bestFit="1" customWidth="1"/>
    <col min="5382" max="5382" width="0" style="51" hidden="1" customWidth="1"/>
    <col min="5383" max="5383" width="12.7109375" style="51" customWidth="1"/>
    <col min="5384" max="5384" width="11.85546875" style="51" customWidth="1"/>
    <col min="5385" max="5386" width="9.140625" style="51"/>
    <col min="5387" max="5387" width="11.42578125" style="51" customWidth="1"/>
    <col min="5388" max="5632" width="9.140625" style="51"/>
    <col min="5633" max="5633" width="15.28515625" style="51" customWidth="1"/>
    <col min="5634" max="5634" width="33.42578125" style="51" customWidth="1"/>
    <col min="5635" max="5635" width="15" style="51" bestFit="1" customWidth="1"/>
    <col min="5636" max="5636" width="14.140625" style="51" customWidth="1"/>
    <col min="5637" max="5637" width="14" style="51" bestFit="1" customWidth="1"/>
    <col min="5638" max="5638" width="0" style="51" hidden="1" customWidth="1"/>
    <col min="5639" max="5639" width="12.7109375" style="51" customWidth="1"/>
    <col min="5640" max="5640" width="11.85546875" style="51" customWidth="1"/>
    <col min="5641" max="5642" width="9.140625" style="51"/>
    <col min="5643" max="5643" width="11.42578125" style="51" customWidth="1"/>
    <col min="5644" max="5888" width="9.140625" style="51"/>
    <col min="5889" max="5889" width="15.28515625" style="51" customWidth="1"/>
    <col min="5890" max="5890" width="33.42578125" style="51" customWidth="1"/>
    <col min="5891" max="5891" width="15" style="51" bestFit="1" customWidth="1"/>
    <col min="5892" max="5892" width="14.140625" style="51" customWidth="1"/>
    <col min="5893" max="5893" width="14" style="51" bestFit="1" customWidth="1"/>
    <col min="5894" max="5894" width="0" style="51" hidden="1" customWidth="1"/>
    <col min="5895" max="5895" width="12.7109375" style="51" customWidth="1"/>
    <col min="5896" max="5896" width="11.85546875" style="51" customWidth="1"/>
    <col min="5897" max="5898" width="9.140625" style="51"/>
    <col min="5899" max="5899" width="11.42578125" style="51" customWidth="1"/>
    <col min="5900" max="6144" width="9.140625" style="51"/>
    <col min="6145" max="6145" width="15.28515625" style="51" customWidth="1"/>
    <col min="6146" max="6146" width="33.42578125" style="51" customWidth="1"/>
    <col min="6147" max="6147" width="15" style="51" bestFit="1" customWidth="1"/>
    <col min="6148" max="6148" width="14.140625" style="51" customWidth="1"/>
    <col min="6149" max="6149" width="14" style="51" bestFit="1" customWidth="1"/>
    <col min="6150" max="6150" width="0" style="51" hidden="1" customWidth="1"/>
    <col min="6151" max="6151" width="12.7109375" style="51" customWidth="1"/>
    <col min="6152" max="6152" width="11.85546875" style="51" customWidth="1"/>
    <col min="6153" max="6154" width="9.140625" style="51"/>
    <col min="6155" max="6155" width="11.42578125" style="51" customWidth="1"/>
    <col min="6156" max="6400" width="9.140625" style="51"/>
    <col min="6401" max="6401" width="15.28515625" style="51" customWidth="1"/>
    <col min="6402" max="6402" width="33.42578125" style="51" customWidth="1"/>
    <col min="6403" max="6403" width="15" style="51" bestFit="1" customWidth="1"/>
    <col min="6404" max="6404" width="14.140625" style="51" customWidth="1"/>
    <col min="6405" max="6405" width="14" style="51" bestFit="1" customWidth="1"/>
    <col min="6406" max="6406" width="0" style="51" hidden="1" customWidth="1"/>
    <col min="6407" max="6407" width="12.7109375" style="51" customWidth="1"/>
    <col min="6408" max="6408" width="11.85546875" style="51" customWidth="1"/>
    <col min="6409" max="6410" width="9.140625" style="51"/>
    <col min="6411" max="6411" width="11.42578125" style="51" customWidth="1"/>
    <col min="6412" max="6656" width="9.140625" style="51"/>
    <col min="6657" max="6657" width="15.28515625" style="51" customWidth="1"/>
    <col min="6658" max="6658" width="33.42578125" style="51" customWidth="1"/>
    <col min="6659" max="6659" width="15" style="51" bestFit="1" customWidth="1"/>
    <col min="6660" max="6660" width="14.140625" style="51" customWidth="1"/>
    <col min="6661" max="6661" width="14" style="51" bestFit="1" customWidth="1"/>
    <col min="6662" max="6662" width="0" style="51" hidden="1" customWidth="1"/>
    <col min="6663" max="6663" width="12.7109375" style="51" customWidth="1"/>
    <col min="6664" max="6664" width="11.85546875" style="51" customWidth="1"/>
    <col min="6665" max="6666" width="9.140625" style="51"/>
    <col min="6667" max="6667" width="11.42578125" style="51" customWidth="1"/>
    <col min="6668" max="6912" width="9.140625" style="51"/>
    <col min="6913" max="6913" width="15.28515625" style="51" customWidth="1"/>
    <col min="6914" max="6914" width="33.42578125" style="51" customWidth="1"/>
    <col min="6915" max="6915" width="15" style="51" bestFit="1" customWidth="1"/>
    <col min="6916" max="6916" width="14.140625" style="51" customWidth="1"/>
    <col min="6917" max="6917" width="14" style="51" bestFit="1" customWidth="1"/>
    <col min="6918" max="6918" width="0" style="51" hidden="1" customWidth="1"/>
    <col min="6919" max="6919" width="12.7109375" style="51" customWidth="1"/>
    <col min="6920" max="6920" width="11.85546875" style="51" customWidth="1"/>
    <col min="6921" max="6922" width="9.140625" style="51"/>
    <col min="6923" max="6923" width="11.42578125" style="51" customWidth="1"/>
    <col min="6924" max="7168" width="9.140625" style="51"/>
    <col min="7169" max="7169" width="15.28515625" style="51" customWidth="1"/>
    <col min="7170" max="7170" width="33.42578125" style="51" customWidth="1"/>
    <col min="7171" max="7171" width="15" style="51" bestFit="1" customWidth="1"/>
    <col min="7172" max="7172" width="14.140625" style="51" customWidth="1"/>
    <col min="7173" max="7173" width="14" style="51" bestFit="1" customWidth="1"/>
    <col min="7174" max="7174" width="0" style="51" hidden="1" customWidth="1"/>
    <col min="7175" max="7175" width="12.7109375" style="51" customWidth="1"/>
    <col min="7176" max="7176" width="11.85546875" style="51" customWidth="1"/>
    <col min="7177" max="7178" width="9.140625" style="51"/>
    <col min="7179" max="7179" width="11.42578125" style="51" customWidth="1"/>
    <col min="7180" max="7424" width="9.140625" style="51"/>
    <col min="7425" max="7425" width="15.28515625" style="51" customWidth="1"/>
    <col min="7426" max="7426" width="33.42578125" style="51" customWidth="1"/>
    <col min="7427" max="7427" width="15" style="51" bestFit="1" customWidth="1"/>
    <col min="7428" max="7428" width="14.140625" style="51" customWidth="1"/>
    <col min="7429" max="7429" width="14" style="51" bestFit="1" customWidth="1"/>
    <col min="7430" max="7430" width="0" style="51" hidden="1" customWidth="1"/>
    <col min="7431" max="7431" width="12.7109375" style="51" customWidth="1"/>
    <col min="7432" max="7432" width="11.85546875" style="51" customWidth="1"/>
    <col min="7433" max="7434" width="9.140625" style="51"/>
    <col min="7435" max="7435" width="11.42578125" style="51" customWidth="1"/>
    <col min="7436" max="7680" width="9.140625" style="51"/>
    <col min="7681" max="7681" width="15.28515625" style="51" customWidth="1"/>
    <col min="7682" max="7682" width="33.42578125" style="51" customWidth="1"/>
    <col min="7683" max="7683" width="15" style="51" bestFit="1" customWidth="1"/>
    <col min="7684" max="7684" width="14.140625" style="51" customWidth="1"/>
    <col min="7685" max="7685" width="14" style="51" bestFit="1" customWidth="1"/>
    <col min="7686" max="7686" width="0" style="51" hidden="1" customWidth="1"/>
    <col min="7687" max="7687" width="12.7109375" style="51" customWidth="1"/>
    <col min="7688" max="7688" width="11.85546875" style="51" customWidth="1"/>
    <col min="7689" max="7690" width="9.140625" style="51"/>
    <col min="7691" max="7691" width="11.42578125" style="51" customWidth="1"/>
    <col min="7692" max="7936" width="9.140625" style="51"/>
    <col min="7937" max="7937" width="15.28515625" style="51" customWidth="1"/>
    <col min="7938" max="7938" width="33.42578125" style="51" customWidth="1"/>
    <col min="7939" max="7939" width="15" style="51" bestFit="1" customWidth="1"/>
    <col min="7940" max="7940" width="14.140625" style="51" customWidth="1"/>
    <col min="7941" max="7941" width="14" style="51" bestFit="1" customWidth="1"/>
    <col min="7942" max="7942" width="0" style="51" hidden="1" customWidth="1"/>
    <col min="7943" max="7943" width="12.7109375" style="51" customWidth="1"/>
    <col min="7944" max="7944" width="11.85546875" style="51" customWidth="1"/>
    <col min="7945" max="7946" width="9.140625" style="51"/>
    <col min="7947" max="7947" width="11.42578125" style="51" customWidth="1"/>
    <col min="7948" max="8192" width="9.140625" style="51"/>
    <col min="8193" max="8193" width="15.28515625" style="51" customWidth="1"/>
    <col min="8194" max="8194" width="33.42578125" style="51" customWidth="1"/>
    <col min="8195" max="8195" width="15" style="51" bestFit="1" customWidth="1"/>
    <col min="8196" max="8196" width="14.140625" style="51" customWidth="1"/>
    <col min="8197" max="8197" width="14" style="51" bestFit="1" customWidth="1"/>
    <col min="8198" max="8198" width="0" style="51" hidden="1" customWidth="1"/>
    <col min="8199" max="8199" width="12.7109375" style="51" customWidth="1"/>
    <col min="8200" max="8200" width="11.85546875" style="51" customWidth="1"/>
    <col min="8201" max="8202" width="9.140625" style="51"/>
    <col min="8203" max="8203" width="11.42578125" style="51" customWidth="1"/>
    <col min="8204" max="8448" width="9.140625" style="51"/>
    <col min="8449" max="8449" width="15.28515625" style="51" customWidth="1"/>
    <col min="8450" max="8450" width="33.42578125" style="51" customWidth="1"/>
    <col min="8451" max="8451" width="15" style="51" bestFit="1" customWidth="1"/>
    <col min="8452" max="8452" width="14.140625" style="51" customWidth="1"/>
    <col min="8453" max="8453" width="14" style="51" bestFit="1" customWidth="1"/>
    <col min="8454" max="8454" width="0" style="51" hidden="1" customWidth="1"/>
    <col min="8455" max="8455" width="12.7109375" style="51" customWidth="1"/>
    <col min="8456" max="8456" width="11.85546875" style="51" customWidth="1"/>
    <col min="8457" max="8458" width="9.140625" style="51"/>
    <col min="8459" max="8459" width="11.42578125" style="51" customWidth="1"/>
    <col min="8460" max="8704" width="9.140625" style="51"/>
    <col min="8705" max="8705" width="15.28515625" style="51" customWidth="1"/>
    <col min="8706" max="8706" width="33.42578125" style="51" customWidth="1"/>
    <col min="8707" max="8707" width="15" style="51" bestFit="1" customWidth="1"/>
    <col min="8708" max="8708" width="14.140625" style="51" customWidth="1"/>
    <col min="8709" max="8709" width="14" style="51" bestFit="1" customWidth="1"/>
    <col min="8710" max="8710" width="0" style="51" hidden="1" customWidth="1"/>
    <col min="8711" max="8711" width="12.7109375" style="51" customWidth="1"/>
    <col min="8712" max="8712" width="11.85546875" style="51" customWidth="1"/>
    <col min="8713" max="8714" width="9.140625" style="51"/>
    <col min="8715" max="8715" width="11.42578125" style="51" customWidth="1"/>
    <col min="8716" max="8960" width="9.140625" style="51"/>
    <col min="8961" max="8961" width="15.28515625" style="51" customWidth="1"/>
    <col min="8962" max="8962" width="33.42578125" style="51" customWidth="1"/>
    <col min="8963" max="8963" width="15" style="51" bestFit="1" customWidth="1"/>
    <col min="8964" max="8964" width="14.140625" style="51" customWidth="1"/>
    <col min="8965" max="8965" width="14" style="51" bestFit="1" customWidth="1"/>
    <col min="8966" max="8966" width="0" style="51" hidden="1" customWidth="1"/>
    <col min="8967" max="8967" width="12.7109375" style="51" customWidth="1"/>
    <col min="8968" max="8968" width="11.85546875" style="51" customWidth="1"/>
    <col min="8969" max="8970" width="9.140625" style="51"/>
    <col min="8971" max="8971" width="11.42578125" style="51" customWidth="1"/>
    <col min="8972" max="9216" width="9.140625" style="51"/>
    <col min="9217" max="9217" width="15.28515625" style="51" customWidth="1"/>
    <col min="9218" max="9218" width="33.42578125" style="51" customWidth="1"/>
    <col min="9219" max="9219" width="15" style="51" bestFit="1" customWidth="1"/>
    <col min="9220" max="9220" width="14.140625" style="51" customWidth="1"/>
    <col min="9221" max="9221" width="14" style="51" bestFit="1" customWidth="1"/>
    <col min="9222" max="9222" width="0" style="51" hidden="1" customWidth="1"/>
    <col min="9223" max="9223" width="12.7109375" style="51" customWidth="1"/>
    <col min="9224" max="9224" width="11.85546875" style="51" customWidth="1"/>
    <col min="9225" max="9226" width="9.140625" style="51"/>
    <col min="9227" max="9227" width="11.42578125" style="51" customWidth="1"/>
    <col min="9228" max="9472" width="9.140625" style="51"/>
    <col min="9473" max="9473" width="15.28515625" style="51" customWidth="1"/>
    <col min="9474" max="9474" width="33.42578125" style="51" customWidth="1"/>
    <col min="9475" max="9475" width="15" style="51" bestFit="1" customWidth="1"/>
    <col min="9476" max="9476" width="14.140625" style="51" customWidth="1"/>
    <col min="9477" max="9477" width="14" style="51" bestFit="1" customWidth="1"/>
    <col min="9478" max="9478" width="0" style="51" hidden="1" customWidth="1"/>
    <col min="9479" max="9479" width="12.7109375" style="51" customWidth="1"/>
    <col min="9480" max="9480" width="11.85546875" style="51" customWidth="1"/>
    <col min="9481" max="9482" width="9.140625" style="51"/>
    <col min="9483" max="9483" width="11.42578125" style="51" customWidth="1"/>
    <col min="9484" max="9728" width="9.140625" style="51"/>
    <col min="9729" max="9729" width="15.28515625" style="51" customWidth="1"/>
    <col min="9730" max="9730" width="33.42578125" style="51" customWidth="1"/>
    <col min="9731" max="9731" width="15" style="51" bestFit="1" customWidth="1"/>
    <col min="9732" max="9732" width="14.140625" style="51" customWidth="1"/>
    <col min="9733" max="9733" width="14" style="51" bestFit="1" customWidth="1"/>
    <col min="9734" max="9734" width="0" style="51" hidden="1" customWidth="1"/>
    <col min="9735" max="9735" width="12.7109375" style="51" customWidth="1"/>
    <col min="9736" max="9736" width="11.85546875" style="51" customWidth="1"/>
    <col min="9737" max="9738" width="9.140625" style="51"/>
    <col min="9739" max="9739" width="11.42578125" style="51" customWidth="1"/>
    <col min="9740" max="9984" width="9.140625" style="51"/>
    <col min="9985" max="9985" width="15.28515625" style="51" customWidth="1"/>
    <col min="9986" max="9986" width="33.42578125" style="51" customWidth="1"/>
    <col min="9987" max="9987" width="15" style="51" bestFit="1" customWidth="1"/>
    <col min="9988" max="9988" width="14.140625" style="51" customWidth="1"/>
    <col min="9989" max="9989" width="14" style="51" bestFit="1" customWidth="1"/>
    <col min="9990" max="9990" width="0" style="51" hidden="1" customWidth="1"/>
    <col min="9991" max="9991" width="12.7109375" style="51" customWidth="1"/>
    <col min="9992" max="9992" width="11.85546875" style="51" customWidth="1"/>
    <col min="9993" max="9994" width="9.140625" style="51"/>
    <col min="9995" max="9995" width="11.42578125" style="51" customWidth="1"/>
    <col min="9996" max="10240" width="9.140625" style="51"/>
    <col min="10241" max="10241" width="15.28515625" style="51" customWidth="1"/>
    <col min="10242" max="10242" width="33.42578125" style="51" customWidth="1"/>
    <col min="10243" max="10243" width="15" style="51" bestFit="1" customWidth="1"/>
    <col min="10244" max="10244" width="14.140625" style="51" customWidth="1"/>
    <col min="10245" max="10245" width="14" style="51" bestFit="1" customWidth="1"/>
    <col min="10246" max="10246" width="0" style="51" hidden="1" customWidth="1"/>
    <col min="10247" max="10247" width="12.7109375" style="51" customWidth="1"/>
    <col min="10248" max="10248" width="11.85546875" style="51" customWidth="1"/>
    <col min="10249" max="10250" width="9.140625" style="51"/>
    <col min="10251" max="10251" width="11.42578125" style="51" customWidth="1"/>
    <col min="10252" max="10496" width="9.140625" style="51"/>
    <col min="10497" max="10497" width="15.28515625" style="51" customWidth="1"/>
    <col min="10498" max="10498" width="33.42578125" style="51" customWidth="1"/>
    <col min="10499" max="10499" width="15" style="51" bestFit="1" customWidth="1"/>
    <col min="10500" max="10500" width="14.140625" style="51" customWidth="1"/>
    <col min="10501" max="10501" width="14" style="51" bestFit="1" customWidth="1"/>
    <col min="10502" max="10502" width="0" style="51" hidden="1" customWidth="1"/>
    <col min="10503" max="10503" width="12.7109375" style="51" customWidth="1"/>
    <col min="10504" max="10504" width="11.85546875" style="51" customWidth="1"/>
    <col min="10505" max="10506" width="9.140625" style="51"/>
    <col min="10507" max="10507" width="11.42578125" style="51" customWidth="1"/>
    <col min="10508" max="10752" width="9.140625" style="51"/>
    <col min="10753" max="10753" width="15.28515625" style="51" customWidth="1"/>
    <col min="10754" max="10754" width="33.42578125" style="51" customWidth="1"/>
    <col min="10755" max="10755" width="15" style="51" bestFit="1" customWidth="1"/>
    <col min="10756" max="10756" width="14.140625" style="51" customWidth="1"/>
    <col min="10757" max="10757" width="14" style="51" bestFit="1" customWidth="1"/>
    <col min="10758" max="10758" width="0" style="51" hidden="1" customWidth="1"/>
    <col min="10759" max="10759" width="12.7109375" style="51" customWidth="1"/>
    <col min="10760" max="10760" width="11.85546875" style="51" customWidth="1"/>
    <col min="10761" max="10762" width="9.140625" style="51"/>
    <col min="10763" max="10763" width="11.42578125" style="51" customWidth="1"/>
    <col min="10764" max="11008" width="9.140625" style="51"/>
    <col min="11009" max="11009" width="15.28515625" style="51" customWidth="1"/>
    <col min="11010" max="11010" width="33.42578125" style="51" customWidth="1"/>
    <col min="11011" max="11011" width="15" style="51" bestFit="1" customWidth="1"/>
    <col min="11012" max="11012" width="14.140625" style="51" customWidth="1"/>
    <col min="11013" max="11013" width="14" style="51" bestFit="1" customWidth="1"/>
    <col min="11014" max="11014" width="0" style="51" hidden="1" customWidth="1"/>
    <col min="11015" max="11015" width="12.7109375" style="51" customWidth="1"/>
    <col min="11016" max="11016" width="11.85546875" style="51" customWidth="1"/>
    <col min="11017" max="11018" width="9.140625" style="51"/>
    <col min="11019" max="11019" width="11.42578125" style="51" customWidth="1"/>
    <col min="11020" max="11264" width="9.140625" style="51"/>
    <col min="11265" max="11265" width="15.28515625" style="51" customWidth="1"/>
    <col min="11266" max="11266" width="33.42578125" style="51" customWidth="1"/>
    <col min="11267" max="11267" width="15" style="51" bestFit="1" customWidth="1"/>
    <col min="11268" max="11268" width="14.140625" style="51" customWidth="1"/>
    <col min="11269" max="11269" width="14" style="51" bestFit="1" customWidth="1"/>
    <col min="11270" max="11270" width="0" style="51" hidden="1" customWidth="1"/>
    <col min="11271" max="11271" width="12.7109375" style="51" customWidth="1"/>
    <col min="11272" max="11272" width="11.85546875" style="51" customWidth="1"/>
    <col min="11273" max="11274" width="9.140625" style="51"/>
    <col min="11275" max="11275" width="11.42578125" style="51" customWidth="1"/>
    <col min="11276" max="11520" width="9.140625" style="51"/>
    <col min="11521" max="11521" width="15.28515625" style="51" customWidth="1"/>
    <col min="11522" max="11522" width="33.42578125" style="51" customWidth="1"/>
    <col min="11523" max="11523" width="15" style="51" bestFit="1" customWidth="1"/>
    <col min="11524" max="11524" width="14.140625" style="51" customWidth="1"/>
    <col min="11525" max="11525" width="14" style="51" bestFit="1" customWidth="1"/>
    <col min="11526" max="11526" width="0" style="51" hidden="1" customWidth="1"/>
    <col min="11527" max="11527" width="12.7109375" style="51" customWidth="1"/>
    <col min="11528" max="11528" width="11.85546875" style="51" customWidth="1"/>
    <col min="11529" max="11530" width="9.140625" style="51"/>
    <col min="11531" max="11531" width="11.42578125" style="51" customWidth="1"/>
    <col min="11532" max="11776" width="9.140625" style="51"/>
    <col min="11777" max="11777" width="15.28515625" style="51" customWidth="1"/>
    <col min="11778" max="11778" width="33.42578125" style="51" customWidth="1"/>
    <col min="11779" max="11779" width="15" style="51" bestFit="1" customWidth="1"/>
    <col min="11780" max="11780" width="14.140625" style="51" customWidth="1"/>
    <col min="11781" max="11781" width="14" style="51" bestFit="1" customWidth="1"/>
    <col min="11782" max="11782" width="0" style="51" hidden="1" customWidth="1"/>
    <col min="11783" max="11783" width="12.7109375" style="51" customWidth="1"/>
    <col min="11784" max="11784" width="11.85546875" style="51" customWidth="1"/>
    <col min="11785" max="11786" width="9.140625" style="51"/>
    <col min="11787" max="11787" width="11.42578125" style="51" customWidth="1"/>
    <col min="11788" max="12032" width="9.140625" style="51"/>
    <col min="12033" max="12033" width="15.28515625" style="51" customWidth="1"/>
    <col min="12034" max="12034" width="33.42578125" style="51" customWidth="1"/>
    <col min="12035" max="12035" width="15" style="51" bestFit="1" customWidth="1"/>
    <col min="12036" max="12036" width="14.140625" style="51" customWidth="1"/>
    <col min="12037" max="12037" width="14" style="51" bestFit="1" customWidth="1"/>
    <col min="12038" max="12038" width="0" style="51" hidden="1" customWidth="1"/>
    <col min="12039" max="12039" width="12.7109375" style="51" customWidth="1"/>
    <col min="12040" max="12040" width="11.85546875" style="51" customWidth="1"/>
    <col min="12041" max="12042" width="9.140625" style="51"/>
    <col min="12043" max="12043" width="11.42578125" style="51" customWidth="1"/>
    <col min="12044" max="12288" width="9.140625" style="51"/>
    <col min="12289" max="12289" width="15.28515625" style="51" customWidth="1"/>
    <col min="12290" max="12290" width="33.42578125" style="51" customWidth="1"/>
    <col min="12291" max="12291" width="15" style="51" bestFit="1" customWidth="1"/>
    <col min="12292" max="12292" width="14.140625" style="51" customWidth="1"/>
    <col min="12293" max="12293" width="14" style="51" bestFit="1" customWidth="1"/>
    <col min="12294" max="12294" width="0" style="51" hidden="1" customWidth="1"/>
    <col min="12295" max="12295" width="12.7109375" style="51" customWidth="1"/>
    <col min="12296" max="12296" width="11.85546875" style="51" customWidth="1"/>
    <col min="12297" max="12298" width="9.140625" style="51"/>
    <col min="12299" max="12299" width="11.42578125" style="51" customWidth="1"/>
    <col min="12300" max="12544" width="9.140625" style="51"/>
    <col min="12545" max="12545" width="15.28515625" style="51" customWidth="1"/>
    <col min="12546" max="12546" width="33.42578125" style="51" customWidth="1"/>
    <col min="12547" max="12547" width="15" style="51" bestFit="1" customWidth="1"/>
    <col min="12548" max="12548" width="14.140625" style="51" customWidth="1"/>
    <col min="12549" max="12549" width="14" style="51" bestFit="1" customWidth="1"/>
    <col min="12550" max="12550" width="0" style="51" hidden="1" customWidth="1"/>
    <col min="12551" max="12551" width="12.7109375" style="51" customWidth="1"/>
    <col min="12552" max="12552" width="11.85546875" style="51" customWidth="1"/>
    <col min="12553" max="12554" width="9.140625" style="51"/>
    <col min="12555" max="12555" width="11.42578125" style="51" customWidth="1"/>
    <col min="12556" max="12800" width="9.140625" style="51"/>
    <col min="12801" max="12801" width="15.28515625" style="51" customWidth="1"/>
    <col min="12802" max="12802" width="33.42578125" style="51" customWidth="1"/>
    <col min="12803" max="12803" width="15" style="51" bestFit="1" customWidth="1"/>
    <col min="12804" max="12804" width="14.140625" style="51" customWidth="1"/>
    <col min="12805" max="12805" width="14" style="51" bestFit="1" customWidth="1"/>
    <col min="12806" max="12806" width="0" style="51" hidden="1" customWidth="1"/>
    <col min="12807" max="12807" width="12.7109375" style="51" customWidth="1"/>
    <col min="12808" max="12808" width="11.85546875" style="51" customWidth="1"/>
    <col min="12809" max="12810" width="9.140625" style="51"/>
    <col min="12811" max="12811" width="11.42578125" style="51" customWidth="1"/>
    <col min="12812" max="13056" width="9.140625" style="51"/>
    <col min="13057" max="13057" width="15.28515625" style="51" customWidth="1"/>
    <col min="13058" max="13058" width="33.42578125" style="51" customWidth="1"/>
    <col min="13059" max="13059" width="15" style="51" bestFit="1" customWidth="1"/>
    <col min="13060" max="13060" width="14.140625" style="51" customWidth="1"/>
    <col min="13061" max="13061" width="14" style="51" bestFit="1" customWidth="1"/>
    <col min="13062" max="13062" width="0" style="51" hidden="1" customWidth="1"/>
    <col min="13063" max="13063" width="12.7109375" style="51" customWidth="1"/>
    <col min="13064" max="13064" width="11.85546875" style="51" customWidth="1"/>
    <col min="13065" max="13066" width="9.140625" style="51"/>
    <col min="13067" max="13067" width="11.42578125" style="51" customWidth="1"/>
    <col min="13068" max="13312" width="9.140625" style="51"/>
    <col min="13313" max="13313" width="15.28515625" style="51" customWidth="1"/>
    <col min="13314" max="13314" width="33.42578125" style="51" customWidth="1"/>
    <col min="13315" max="13315" width="15" style="51" bestFit="1" customWidth="1"/>
    <col min="13316" max="13316" width="14.140625" style="51" customWidth="1"/>
    <col min="13317" max="13317" width="14" style="51" bestFit="1" customWidth="1"/>
    <col min="13318" max="13318" width="0" style="51" hidden="1" customWidth="1"/>
    <col min="13319" max="13319" width="12.7109375" style="51" customWidth="1"/>
    <col min="13320" max="13320" width="11.85546875" style="51" customWidth="1"/>
    <col min="13321" max="13322" width="9.140625" style="51"/>
    <col min="13323" max="13323" width="11.42578125" style="51" customWidth="1"/>
    <col min="13324" max="13568" width="9.140625" style="51"/>
    <col min="13569" max="13569" width="15.28515625" style="51" customWidth="1"/>
    <col min="13570" max="13570" width="33.42578125" style="51" customWidth="1"/>
    <col min="13571" max="13571" width="15" style="51" bestFit="1" customWidth="1"/>
    <col min="13572" max="13572" width="14.140625" style="51" customWidth="1"/>
    <col min="13573" max="13573" width="14" style="51" bestFit="1" customWidth="1"/>
    <col min="13574" max="13574" width="0" style="51" hidden="1" customWidth="1"/>
    <col min="13575" max="13575" width="12.7109375" style="51" customWidth="1"/>
    <col min="13576" max="13576" width="11.85546875" style="51" customWidth="1"/>
    <col min="13577" max="13578" width="9.140625" style="51"/>
    <col min="13579" max="13579" width="11.42578125" style="51" customWidth="1"/>
    <col min="13580" max="13824" width="9.140625" style="51"/>
    <col min="13825" max="13825" width="15.28515625" style="51" customWidth="1"/>
    <col min="13826" max="13826" width="33.42578125" style="51" customWidth="1"/>
    <col min="13827" max="13827" width="15" style="51" bestFit="1" customWidth="1"/>
    <col min="13828" max="13828" width="14.140625" style="51" customWidth="1"/>
    <col min="13829" max="13829" width="14" style="51" bestFit="1" customWidth="1"/>
    <col min="13830" max="13830" width="0" style="51" hidden="1" customWidth="1"/>
    <col min="13831" max="13831" width="12.7109375" style="51" customWidth="1"/>
    <col min="13832" max="13832" width="11.85546875" style="51" customWidth="1"/>
    <col min="13833" max="13834" width="9.140625" style="51"/>
    <col min="13835" max="13835" width="11.42578125" style="51" customWidth="1"/>
    <col min="13836" max="14080" width="9.140625" style="51"/>
    <col min="14081" max="14081" width="15.28515625" style="51" customWidth="1"/>
    <col min="14082" max="14082" width="33.42578125" style="51" customWidth="1"/>
    <col min="14083" max="14083" width="15" style="51" bestFit="1" customWidth="1"/>
    <col min="14084" max="14084" width="14.140625" style="51" customWidth="1"/>
    <col min="14085" max="14085" width="14" style="51" bestFit="1" customWidth="1"/>
    <col min="14086" max="14086" width="0" style="51" hidden="1" customWidth="1"/>
    <col min="14087" max="14087" width="12.7109375" style="51" customWidth="1"/>
    <col min="14088" max="14088" width="11.85546875" style="51" customWidth="1"/>
    <col min="14089" max="14090" width="9.140625" style="51"/>
    <col min="14091" max="14091" width="11.42578125" style="51" customWidth="1"/>
    <col min="14092" max="14336" width="9.140625" style="51"/>
    <col min="14337" max="14337" width="15.28515625" style="51" customWidth="1"/>
    <col min="14338" max="14338" width="33.42578125" style="51" customWidth="1"/>
    <col min="14339" max="14339" width="15" style="51" bestFit="1" customWidth="1"/>
    <col min="14340" max="14340" width="14.140625" style="51" customWidth="1"/>
    <col min="14341" max="14341" width="14" style="51" bestFit="1" customWidth="1"/>
    <col min="14342" max="14342" width="0" style="51" hidden="1" customWidth="1"/>
    <col min="14343" max="14343" width="12.7109375" style="51" customWidth="1"/>
    <col min="14344" max="14344" width="11.85546875" style="51" customWidth="1"/>
    <col min="14345" max="14346" width="9.140625" style="51"/>
    <col min="14347" max="14347" width="11.42578125" style="51" customWidth="1"/>
    <col min="14348" max="14592" width="9.140625" style="51"/>
    <col min="14593" max="14593" width="15.28515625" style="51" customWidth="1"/>
    <col min="14594" max="14594" width="33.42578125" style="51" customWidth="1"/>
    <col min="14595" max="14595" width="15" style="51" bestFit="1" customWidth="1"/>
    <col min="14596" max="14596" width="14.140625" style="51" customWidth="1"/>
    <col min="14597" max="14597" width="14" style="51" bestFit="1" customWidth="1"/>
    <col min="14598" max="14598" width="0" style="51" hidden="1" customWidth="1"/>
    <col min="14599" max="14599" width="12.7109375" style="51" customWidth="1"/>
    <col min="14600" max="14600" width="11.85546875" style="51" customWidth="1"/>
    <col min="14601" max="14602" width="9.140625" style="51"/>
    <col min="14603" max="14603" width="11.42578125" style="51" customWidth="1"/>
    <col min="14604" max="14848" width="9.140625" style="51"/>
    <col min="14849" max="14849" width="15.28515625" style="51" customWidth="1"/>
    <col min="14850" max="14850" width="33.42578125" style="51" customWidth="1"/>
    <col min="14851" max="14851" width="15" style="51" bestFit="1" customWidth="1"/>
    <col min="14852" max="14852" width="14.140625" style="51" customWidth="1"/>
    <col min="14853" max="14853" width="14" style="51" bestFit="1" customWidth="1"/>
    <col min="14854" max="14854" width="0" style="51" hidden="1" customWidth="1"/>
    <col min="14855" max="14855" width="12.7109375" style="51" customWidth="1"/>
    <col min="14856" max="14856" width="11.85546875" style="51" customWidth="1"/>
    <col min="14857" max="14858" width="9.140625" style="51"/>
    <col min="14859" max="14859" width="11.42578125" style="51" customWidth="1"/>
    <col min="14860" max="15104" width="9.140625" style="51"/>
    <col min="15105" max="15105" width="15.28515625" style="51" customWidth="1"/>
    <col min="15106" max="15106" width="33.42578125" style="51" customWidth="1"/>
    <col min="15107" max="15107" width="15" style="51" bestFit="1" customWidth="1"/>
    <col min="15108" max="15108" width="14.140625" style="51" customWidth="1"/>
    <col min="15109" max="15109" width="14" style="51" bestFit="1" customWidth="1"/>
    <col min="15110" max="15110" width="0" style="51" hidden="1" customWidth="1"/>
    <col min="15111" max="15111" width="12.7109375" style="51" customWidth="1"/>
    <col min="15112" max="15112" width="11.85546875" style="51" customWidth="1"/>
    <col min="15113" max="15114" width="9.140625" style="51"/>
    <col min="15115" max="15115" width="11.42578125" style="51" customWidth="1"/>
    <col min="15116" max="15360" width="9.140625" style="51"/>
    <col min="15361" max="15361" width="15.28515625" style="51" customWidth="1"/>
    <col min="15362" max="15362" width="33.42578125" style="51" customWidth="1"/>
    <col min="15363" max="15363" width="15" style="51" bestFit="1" customWidth="1"/>
    <col min="15364" max="15364" width="14.140625" style="51" customWidth="1"/>
    <col min="15365" max="15365" width="14" style="51" bestFit="1" customWidth="1"/>
    <col min="15366" max="15366" width="0" style="51" hidden="1" customWidth="1"/>
    <col min="15367" max="15367" width="12.7109375" style="51" customWidth="1"/>
    <col min="15368" max="15368" width="11.85546875" style="51" customWidth="1"/>
    <col min="15369" max="15370" width="9.140625" style="51"/>
    <col min="15371" max="15371" width="11.42578125" style="51" customWidth="1"/>
    <col min="15372" max="15616" width="9.140625" style="51"/>
    <col min="15617" max="15617" width="15.28515625" style="51" customWidth="1"/>
    <col min="15618" max="15618" width="33.42578125" style="51" customWidth="1"/>
    <col min="15619" max="15619" width="15" style="51" bestFit="1" customWidth="1"/>
    <col min="15620" max="15620" width="14.140625" style="51" customWidth="1"/>
    <col min="15621" max="15621" width="14" style="51" bestFit="1" customWidth="1"/>
    <col min="15622" max="15622" width="0" style="51" hidden="1" customWidth="1"/>
    <col min="15623" max="15623" width="12.7109375" style="51" customWidth="1"/>
    <col min="15624" max="15624" width="11.85546875" style="51" customWidth="1"/>
    <col min="15625" max="15626" width="9.140625" style="51"/>
    <col min="15627" max="15627" width="11.42578125" style="51" customWidth="1"/>
    <col min="15628" max="15872" width="9.140625" style="51"/>
    <col min="15873" max="15873" width="15.28515625" style="51" customWidth="1"/>
    <col min="15874" max="15874" width="33.42578125" style="51" customWidth="1"/>
    <col min="15875" max="15875" width="15" style="51" bestFit="1" customWidth="1"/>
    <col min="15876" max="15876" width="14.140625" style="51" customWidth="1"/>
    <col min="15877" max="15877" width="14" style="51" bestFit="1" customWidth="1"/>
    <col min="15878" max="15878" width="0" style="51" hidden="1" customWidth="1"/>
    <col min="15879" max="15879" width="12.7109375" style="51" customWidth="1"/>
    <col min="15880" max="15880" width="11.85546875" style="51" customWidth="1"/>
    <col min="15881" max="15882" width="9.140625" style="51"/>
    <col min="15883" max="15883" width="11.42578125" style="51" customWidth="1"/>
    <col min="15884" max="16128" width="9.140625" style="51"/>
    <col min="16129" max="16129" width="15.28515625" style="51" customWidth="1"/>
    <col min="16130" max="16130" width="33.42578125" style="51" customWidth="1"/>
    <col min="16131" max="16131" width="15" style="51" bestFit="1" customWidth="1"/>
    <col min="16132" max="16132" width="14.140625" style="51" customWidth="1"/>
    <col min="16133" max="16133" width="14" style="51" bestFit="1" customWidth="1"/>
    <col min="16134" max="16134" width="0" style="51" hidden="1" customWidth="1"/>
    <col min="16135" max="16135" width="12.7109375" style="51" customWidth="1"/>
    <col min="16136" max="16136" width="11.85546875" style="51" customWidth="1"/>
    <col min="16137" max="16138" width="9.140625" style="51"/>
    <col min="16139" max="16139" width="11.42578125" style="51" customWidth="1"/>
    <col min="16140" max="16384" width="9.140625" style="51"/>
  </cols>
  <sheetData>
    <row r="1" spans="1:11" x14ac:dyDescent="0.2">
      <c r="A1" s="49" t="s">
        <v>513</v>
      </c>
      <c r="B1" s="50"/>
    </row>
    <row r="2" spans="1:11" x14ac:dyDescent="0.2">
      <c r="A2" s="49"/>
      <c r="B2" s="50"/>
    </row>
    <row r="3" spans="1:11" x14ac:dyDescent="0.2">
      <c r="A3" s="49"/>
      <c r="B3" s="50"/>
    </row>
    <row r="4" spans="1:11" ht="15" x14ac:dyDescent="0.25">
      <c r="A4" s="53"/>
      <c r="B4" s="49"/>
      <c r="C4" s="54"/>
      <c r="D4" s="54"/>
      <c r="E4" s="54">
        <v>2025</v>
      </c>
      <c r="F4" s="54">
        <v>2016</v>
      </c>
      <c r="G4" s="54">
        <v>2026</v>
      </c>
    </row>
    <row r="5" spans="1:11" x14ac:dyDescent="0.2">
      <c r="A5" s="49" t="s">
        <v>53</v>
      </c>
      <c r="B5" s="49"/>
      <c r="C5" s="55"/>
      <c r="D5" s="55"/>
      <c r="E5" s="55" t="s">
        <v>54</v>
      </c>
      <c r="F5" s="55" t="s">
        <v>55</v>
      </c>
      <c r="G5" s="55" t="s">
        <v>56</v>
      </c>
    </row>
    <row r="6" spans="1:11" x14ac:dyDescent="0.2">
      <c r="A6" s="49" t="s">
        <v>57</v>
      </c>
      <c r="B6" s="50"/>
    </row>
    <row r="7" spans="1:11" x14ac:dyDescent="0.2">
      <c r="A7" s="50"/>
      <c r="B7" s="50" t="s">
        <v>470</v>
      </c>
      <c r="C7" s="56"/>
      <c r="D7" s="56"/>
      <c r="E7" s="56">
        <f>+'[1]capital '!C11+'[1]capital '!C12+'[1]capital '!C13</f>
        <v>91018</v>
      </c>
      <c r="F7" s="56"/>
      <c r="G7" s="56">
        <f>+'[1]capital '!F11+'[1]capital '!F12+'[1]capital '!F13</f>
        <v>88189.83</v>
      </c>
    </row>
    <row r="8" spans="1:11" x14ac:dyDescent="0.2">
      <c r="A8" s="49"/>
      <c r="B8" s="50" t="s">
        <v>499</v>
      </c>
      <c r="C8" s="56"/>
      <c r="D8" s="56"/>
      <c r="E8" s="56">
        <f>+'[1]capital '!C15</f>
        <v>9810</v>
      </c>
      <c r="F8" s="56"/>
      <c r="G8" s="56">
        <f>+'[1]capital '!F15</f>
        <v>7500</v>
      </c>
    </row>
    <row r="9" spans="1:11" x14ac:dyDescent="0.2">
      <c r="A9" s="49"/>
      <c r="B9" s="50" t="s">
        <v>500</v>
      </c>
      <c r="C9" s="56"/>
      <c r="D9" s="56"/>
      <c r="E9" s="56">
        <f>+'[1]capital '!C16+'[1]capital '!C17</f>
        <v>0</v>
      </c>
      <c r="F9" s="56"/>
      <c r="G9" s="56">
        <f>+'[1]capital '!F16+'[1]capital '!F17</f>
        <v>75800</v>
      </c>
    </row>
    <row r="10" spans="1:11" x14ac:dyDescent="0.2">
      <c r="A10" s="49"/>
      <c r="B10" s="50" t="s">
        <v>12</v>
      </c>
      <c r="C10" s="56"/>
      <c r="D10" s="56"/>
      <c r="E10" s="56">
        <f>+'[1]capital '!C18+'[1]capital '!C14</f>
        <v>16500</v>
      </c>
      <c r="F10" s="56"/>
      <c r="G10" s="56">
        <f>+'[1]capital '!F18</f>
        <v>83300</v>
      </c>
      <c r="K10" s="56"/>
    </row>
    <row r="11" spans="1:11" x14ac:dyDescent="0.2">
      <c r="A11" s="49"/>
      <c r="B11" s="50" t="s">
        <v>66</v>
      </c>
      <c r="C11" s="56"/>
      <c r="D11" s="56"/>
      <c r="E11" s="56"/>
      <c r="F11" s="56"/>
      <c r="G11" s="56"/>
      <c r="K11" s="56"/>
    </row>
    <row r="12" spans="1:11" x14ac:dyDescent="0.2">
      <c r="A12" s="49"/>
      <c r="B12" s="62" t="s">
        <v>69</v>
      </c>
      <c r="C12" s="63"/>
      <c r="D12" s="63"/>
      <c r="E12" s="63">
        <f>SUM(E7:E11)</f>
        <v>117328</v>
      </c>
      <c r="F12" s="63">
        <f>SUM(F7:F11)</f>
        <v>0</v>
      </c>
      <c r="G12" s="63">
        <f>SUM(G7:G11)</f>
        <v>254789.83000000002</v>
      </c>
      <c r="H12" s="56"/>
    </row>
    <row r="13" spans="1:11" x14ac:dyDescent="0.2">
      <c r="A13" s="49"/>
      <c r="B13" s="49"/>
      <c r="C13" s="56"/>
      <c r="E13" s="56"/>
      <c r="F13" s="56"/>
      <c r="G13" s="56"/>
    </row>
    <row r="14" spans="1:11" x14ac:dyDescent="0.2">
      <c r="A14" s="49" t="s">
        <v>70</v>
      </c>
      <c r="B14" s="49"/>
      <c r="C14" s="56"/>
      <c r="E14" s="56"/>
      <c r="F14" s="56"/>
      <c r="G14" s="56"/>
    </row>
    <row r="15" spans="1:11" x14ac:dyDescent="0.2">
      <c r="A15" s="50"/>
      <c r="B15" s="50" t="s">
        <v>501</v>
      </c>
      <c r="C15" s="56"/>
      <c r="D15" s="56"/>
      <c r="E15" s="56">
        <f>+'[1]capital '!C27</f>
        <v>32500</v>
      </c>
      <c r="F15" s="56"/>
      <c r="G15" s="56">
        <f>+'[1]capital '!F27</f>
        <v>32500</v>
      </c>
    </row>
    <row r="16" spans="1:11" x14ac:dyDescent="0.2">
      <c r="A16" s="50"/>
      <c r="B16" s="50" t="s">
        <v>502</v>
      </c>
      <c r="C16" s="56"/>
      <c r="D16" s="56"/>
      <c r="E16" s="56">
        <f>+'[1]capital '!C26</f>
        <v>41208</v>
      </c>
      <c r="F16" s="56"/>
      <c r="G16" s="56">
        <f>+'[1]capital '!F26</f>
        <v>48189.83</v>
      </c>
    </row>
    <row r="17" spans="1:12" x14ac:dyDescent="0.2">
      <c r="A17" s="50"/>
      <c r="B17" s="50"/>
      <c r="C17" s="56"/>
      <c r="D17" s="56"/>
      <c r="E17" s="56">
        <v>0</v>
      </c>
      <c r="F17" s="56"/>
      <c r="G17" s="56">
        <v>0</v>
      </c>
    </row>
    <row r="18" spans="1:12" x14ac:dyDescent="0.2">
      <c r="A18" s="50"/>
      <c r="B18" s="50" t="s">
        <v>503</v>
      </c>
      <c r="C18" s="56"/>
      <c r="D18" s="56"/>
      <c r="E18" s="56">
        <v>19620</v>
      </c>
      <c r="F18" s="56"/>
      <c r="G18" s="56">
        <f>+'[1]capital '!F25</f>
        <v>15000</v>
      </c>
    </row>
    <row r="19" spans="1:12" x14ac:dyDescent="0.2">
      <c r="A19" s="50"/>
      <c r="B19" s="50" t="s">
        <v>504</v>
      </c>
      <c r="C19" s="56"/>
      <c r="D19" s="56"/>
      <c r="E19" s="56">
        <v>16500</v>
      </c>
      <c r="F19" s="56"/>
      <c r="G19" s="56">
        <f>+'[1]capital '!F32</f>
        <v>2500</v>
      </c>
    </row>
    <row r="20" spans="1:12" x14ac:dyDescent="0.2">
      <c r="A20" s="50"/>
      <c r="B20" s="50" t="s">
        <v>505</v>
      </c>
      <c r="C20" s="56"/>
      <c r="D20" s="56"/>
      <c r="E20" s="56">
        <f>+'[1]capital '!C29+'[1]capital '!C30</f>
        <v>0</v>
      </c>
      <c r="F20" s="56"/>
      <c r="G20" s="56">
        <f>+'[1]capital '!F29+'[1]capital '!F30</f>
        <v>151600</v>
      </c>
    </row>
    <row r="21" spans="1:12" x14ac:dyDescent="0.2">
      <c r="A21" s="50"/>
      <c r="B21" s="50" t="s">
        <v>506</v>
      </c>
      <c r="C21" s="56"/>
      <c r="D21" s="56"/>
      <c r="E21" s="56">
        <v>5500</v>
      </c>
      <c r="F21" s="56"/>
      <c r="G21" s="56"/>
    </row>
    <row r="22" spans="1:12" x14ac:dyDescent="0.2">
      <c r="A22" s="50"/>
      <c r="B22" s="50" t="s">
        <v>507</v>
      </c>
      <c r="C22" s="56"/>
      <c r="D22" s="56"/>
      <c r="E22" s="56">
        <v>2000</v>
      </c>
      <c r="F22" s="56"/>
      <c r="G22" s="56">
        <f>+'[1]capital '!F28</f>
        <v>5000</v>
      </c>
    </row>
    <row r="23" spans="1:12" ht="12.75" hidden="1" customHeight="1" x14ac:dyDescent="0.2">
      <c r="A23" s="50"/>
      <c r="B23" s="50" t="s">
        <v>508</v>
      </c>
      <c r="C23" s="56"/>
      <c r="D23" s="56"/>
      <c r="E23" s="56"/>
      <c r="F23" s="56"/>
      <c r="G23" s="56"/>
    </row>
    <row r="24" spans="1:12" ht="12.75" hidden="1" customHeight="1" x14ac:dyDescent="0.2">
      <c r="A24" s="50"/>
      <c r="B24" s="50" t="s">
        <v>509</v>
      </c>
      <c r="C24" s="56"/>
      <c r="D24" s="56"/>
      <c r="E24" s="56"/>
      <c r="F24" s="56"/>
      <c r="G24" s="56"/>
      <c r="J24" s="56"/>
    </row>
    <row r="25" spans="1:12" x14ac:dyDescent="0.2">
      <c r="A25" s="50"/>
      <c r="B25" s="62" t="s">
        <v>78</v>
      </c>
      <c r="C25" s="63"/>
      <c r="D25" s="63"/>
      <c r="E25" s="63">
        <f>SUM(E15:E24)</f>
        <v>117328</v>
      </c>
      <c r="F25" s="63">
        <f>SUM(F15:F24)</f>
        <v>0</v>
      </c>
      <c r="G25" s="63">
        <f>SUM(G15:G22)</f>
        <v>254789.83000000002</v>
      </c>
      <c r="H25" s="56"/>
    </row>
    <row r="26" spans="1:12" x14ac:dyDescent="0.2">
      <c r="A26" s="50"/>
      <c r="B26" s="50"/>
      <c r="D26" s="185"/>
      <c r="E26" s="185"/>
      <c r="F26" s="66"/>
      <c r="G26" s="186"/>
      <c r="H26" s="187"/>
    </row>
    <row r="27" spans="1:12" ht="15" x14ac:dyDescent="0.25">
      <c r="A27" s="53" t="s">
        <v>79</v>
      </c>
      <c r="B27" s="67"/>
      <c r="C27" s="68">
        <f>+G7-B30</f>
        <v>-2828.1699999999983</v>
      </c>
      <c r="D27" s="56"/>
      <c r="E27" s="69"/>
      <c r="F27" s="69"/>
      <c r="H27" s="56"/>
    </row>
    <row r="28" spans="1:12" ht="15" x14ac:dyDescent="0.25">
      <c r="A28" s="53" t="s">
        <v>80</v>
      </c>
      <c r="B28" s="67"/>
      <c r="C28" s="70">
        <f>+C27/B30</f>
        <v>-3.1072644971324333E-2</v>
      </c>
      <c r="D28" s="168"/>
      <c r="E28" s="69"/>
      <c r="F28" s="69"/>
      <c r="H28" s="56"/>
    </row>
    <row r="29" spans="1:12" x14ac:dyDescent="0.2">
      <c r="E29" s="56"/>
      <c r="F29" s="56"/>
      <c r="H29" s="56"/>
    </row>
    <row r="30" spans="1:12" x14ac:dyDescent="0.2">
      <c r="A30" s="72">
        <v>2025</v>
      </c>
      <c r="B30" s="59">
        <f>+E7</f>
        <v>91018</v>
      </c>
      <c r="C30" s="73"/>
      <c r="D30" s="56"/>
      <c r="E30" s="56"/>
      <c r="F30" s="56"/>
      <c r="G30" s="56"/>
      <c r="H30" s="56"/>
    </row>
    <row r="31" spans="1:12" x14ac:dyDescent="0.2">
      <c r="A31" s="72">
        <v>2026</v>
      </c>
      <c r="B31" s="59">
        <f>+G7</f>
        <v>88189.83</v>
      </c>
      <c r="C31" s="59"/>
      <c r="F31" s="56"/>
      <c r="G31" s="56"/>
      <c r="H31" s="56"/>
    </row>
    <row r="32" spans="1:12" x14ac:dyDescent="0.2">
      <c r="B32" s="56"/>
      <c r="F32" s="56"/>
      <c r="H32" s="56"/>
      <c r="K32" s="74"/>
      <c r="L32" s="56"/>
    </row>
    <row r="33" spans="1:12" x14ac:dyDescent="0.2">
      <c r="C33" s="56"/>
      <c r="E33" s="56"/>
      <c r="F33" s="56"/>
      <c r="G33" s="57"/>
      <c r="H33" s="56"/>
      <c r="K33" s="56"/>
      <c r="L33" s="168"/>
    </row>
    <row r="34" spans="1:12" x14ac:dyDescent="0.2">
      <c r="D34" s="72"/>
      <c r="E34" s="56"/>
      <c r="G34" s="72"/>
      <c r="H34" s="59"/>
    </row>
    <row r="35" spans="1:12" ht="15" x14ac:dyDescent="0.25">
      <c r="A35" s="76"/>
      <c r="B35" s="75"/>
      <c r="C35" s="75"/>
      <c r="G35" s="57"/>
    </row>
    <row r="36" spans="1:12" ht="15" x14ac:dyDescent="0.25">
      <c r="A36" s="76"/>
      <c r="B36" s="75"/>
      <c r="C36" s="69"/>
    </row>
    <row r="37" spans="1:12" ht="14.25" x14ac:dyDescent="0.2">
      <c r="A37" s="75"/>
      <c r="B37" s="75"/>
      <c r="C37" s="69"/>
    </row>
    <row r="38" spans="1:12" ht="14.25" x14ac:dyDescent="0.2">
      <c r="A38" s="75"/>
      <c r="B38" s="169"/>
      <c r="C38" s="169"/>
    </row>
    <row r="39" spans="1:12" ht="14.25" x14ac:dyDescent="0.2">
      <c r="A39" s="75"/>
      <c r="B39" s="25"/>
      <c r="C39" s="169"/>
      <c r="F39" s="56"/>
      <c r="G39" s="57"/>
    </row>
    <row r="40" spans="1:12" ht="14.25" x14ac:dyDescent="0.2">
      <c r="A40" s="75"/>
      <c r="B40" s="25"/>
      <c r="C40" s="169"/>
      <c r="E40" s="56"/>
      <c r="K40" s="56"/>
    </row>
    <row r="41" spans="1:12" ht="14.25" x14ac:dyDescent="0.2">
      <c r="A41" s="75"/>
      <c r="B41" s="25"/>
      <c r="C41" s="181"/>
      <c r="E41" s="171"/>
      <c r="K41" s="168"/>
    </row>
    <row r="42" spans="1:12" ht="14.25" x14ac:dyDescent="0.2">
      <c r="A42" s="75"/>
      <c r="B42" s="181"/>
      <c r="C42" s="69"/>
    </row>
    <row r="43" spans="1:12" ht="14.25" x14ac:dyDescent="0.2">
      <c r="A43" s="75"/>
      <c r="B43" s="75"/>
      <c r="C43" s="69"/>
    </row>
    <row r="44" spans="1:12" ht="14.25" x14ac:dyDescent="0.2">
      <c r="A44" s="75"/>
      <c r="B44" s="75"/>
      <c r="C44" s="75"/>
    </row>
  </sheetData>
  <mergeCells count="2">
    <mergeCell ref="D26:E26"/>
    <mergeCell ref="G26:H26"/>
  </mergeCells>
  <pageMargins left="0.7" right="0.7" top="0.75" bottom="0.75" header="0.3" footer="0.3"/>
  <pageSetup scale="85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Categorized Budget</vt:lpstr>
      <vt:lpstr>Summary (2)</vt:lpstr>
      <vt:lpstr>Water Operations</vt:lpstr>
      <vt:lpstr>Land Operations</vt:lpstr>
      <vt:lpstr>Special Projects</vt:lpstr>
      <vt:lpstr>Summary</vt:lpstr>
      <vt:lpstr>capital </vt:lpstr>
      <vt:lpstr>Capital Summary</vt:lpstr>
      <vt:lpstr>'capital '!Print_Area</vt:lpstr>
      <vt:lpstr>'Capital Summary'!Print_Area</vt:lpstr>
      <vt:lpstr>'Categorized Budget'!Print_Area</vt:lpstr>
      <vt:lpstr>'Land Operations'!Print_Area</vt:lpstr>
      <vt:lpstr>'Special Projects'!Print_Area</vt:lpstr>
      <vt:lpstr>Summary!Print_Area</vt:lpstr>
      <vt:lpstr>'Summary (2)'!Print_Area</vt:lpstr>
      <vt:lpstr>'Water Operations'!Print_Area</vt:lpstr>
      <vt:lpstr>'Water Operations'!Print_Titles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Donald</dc:creator>
  <cp:lastModifiedBy>Janette L. Smith</cp:lastModifiedBy>
  <dcterms:created xsi:type="dcterms:W3CDTF">2025-11-13T19:14:44Z</dcterms:created>
  <dcterms:modified xsi:type="dcterms:W3CDTF">2026-01-02T15:33:47Z</dcterms:modified>
</cp:coreProperties>
</file>